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БЭК_УИТЭЦ\ОППР_DocGRiK\7_Власова_ОН\КОНКУРСЫ 2023\Ларгус\вариант 4\"/>
    </mc:Choice>
  </mc:AlternateContent>
  <bookViews>
    <workbookView xWindow="0" yWindow="0" windowWidth="28800" windowHeight="12990" tabRatio="792" firstSheet="2" activeTab="2"/>
  </bookViews>
  <sheets>
    <sheet name="Ведомость " sheetId="7" state="hidden" r:id="rId1"/>
    <sheet name="Расчет численности" sheetId="9" state="hidden" r:id="rId2"/>
    <sheet name="Смета" sheetId="13" r:id="rId3"/>
  </sheets>
  <definedNames>
    <definedName name="_xlnm._FilterDatabase" localSheetId="0" hidden="1">'Ведомость '!#REF!</definedName>
    <definedName name="_xlnm.Print_Titles" localSheetId="0">'Ведомость '!$15:$16</definedName>
    <definedName name="_xlnm.Print_Area" localSheetId="0">'Ведомость '!$A$1:$P$100</definedName>
    <definedName name="_xlnm.Print_Area" localSheetId="1">'Расчет численности'!$A$1:$H$38</definedName>
    <definedName name="_xlnm.Print_Area" localSheetId="2">Смета!$A$1:$F$97</definedName>
  </definedNames>
  <calcPr calcId="162913"/>
</workbook>
</file>

<file path=xl/calcChain.xml><?xml version="1.0" encoding="utf-8"?>
<calcChain xmlns="http://schemas.openxmlformats.org/spreadsheetml/2006/main">
  <c r="H85" i="13" l="1"/>
  <c r="F22" i="13"/>
  <c r="F19" i="13"/>
  <c r="F66" i="13"/>
  <c r="K86" i="13"/>
  <c r="J86" i="13"/>
  <c r="F84" i="13"/>
  <c r="F85" i="13"/>
  <c r="H89" i="13"/>
  <c r="H88" i="13"/>
  <c r="H87" i="13"/>
  <c r="F31" i="13" l="1"/>
  <c r="F73" i="13" l="1"/>
  <c r="F72" i="13"/>
  <c r="F71" i="13"/>
  <c r="F70" i="13"/>
  <c r="F69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7" i="13"/>
  <c r="F43" i="13"/>
  <c r="F44" i="13"/>
  <c r="F45" i="13"/>
  <c r="F46" i="13"/>
  <c r="F38" i="13"/>
  <c r="F39" i="13"/>
  <c r="F40" i="13"/>
  <c r="F41" i="13"/>
  <c r="F42" i="13"/>
  <c r="F37" i="13"/>
  <c r="F27" i="13"/>
  <c r="F26" i="13"/>
  <c r="F21" i="13"/>
  <c r="F23" i="13"/>
  <c r="F24" i="13"/>
  <c r="F20" i="13"/>
  <c r="F76" i="13" l="1"/>
  <c r="F75" i="13"/>
  <c r="F81" i="13"/>
  <c r="F80" i="13"/>
  <c r="F79" i="13"/>
  <c r="F78" i="13"/>
  <c r="F77" i="13"/>
  <c r="F30" i="13"/>
  <c r="F29" i="13"/>
  <c r="F32" i="13" s="1"/>
  <c r="M21" i="7" l="1"/>
  <c r="N21" i="7" s="1"/>
  <c r="M50" i="7" l="1"/>
  <c r="N50" i="7" s="1"/>
  <c r="P50" i="7" s="1"/>
  <c r="M47" i="7"/>
  <c r="N47" i="7" s="1"/>
  <c r="M68" i="7"/>
  <c r="N68" i="7" s="1"/>
  <c r="M46" i="7"/>
  <c r="N46" i="7" s="1"/>
  <c r="M45" i="7" l="1"/>
  <c r="N45" i="7" s="1"/>
  <c r="M44" i="7"/>
  <c r="N44" i="7" s="1"/>
  <c r="M24" i="7" l="1"/>
  <c r="N24" i="7" s="1"/>
  <c r="M77" i="7" l="1"/>
  <c r="N77" i="7" s="1"/>
  <c r="M76" i="7"/>
  <c r="N76" i="7" s="1"/>
  <c r="M75" i="7"/>
  <c r="N75" i="7" s="1"/>
  <c r="M74" i="7"/>
  <c r="N74" i="7" s="1"/>
  <c r="M73" i="7"/>
  <c r="N73" i="7" s="1"/>
  <c r="M71" i="7"/>
  <c r="N71" i="7" s="1"/>
  <c r="M70" i="7"/>
  <c r="N70" i="7" s="1"/>
  <c r="M69" i="7"/>
  <c r="N69" i="7" s="1"/>
  <c r="M67" i="7"/>
  <c r="N67" i="7" s="1"/>
  <c r="M65" i="7"/>
  <c r="N65" i="7" s="1"/>
  <c r="M64" i="7"/>
  <c r="N64" i="7" s="1"/>
  <c r="M62" i="7"/>
  <c r="N62" i="7" s="1"/>
  <c r="M60" i="7"/>
  <c r="N60" i="7" s="1"/>
  <c r="M59" i="7"/>
  <c r="N59" i="7" s="1"/>
  <c r="M57" i="7"/>
  <c r="N57" i="7" s="1"/>
  <c r="M56" i="7"/>
  <c r="N56" i="7" s="1"/>
  <c r="M55" i="7"/>
  <c r="N55" i="7" s="1"/>
  <c r="M54" i="7"/>
  <c r="N54" i="7" s="1"/>
  <c r="M53" i="7"/>
  <c r="N53" i="7" s="1"/>
  <c r="M52" i="7"/>
  <c r="N52" i="7" s="1"/>
  <c r="M51" i="7"/>
  <c r="N51" i="7" s="1"/>
  <c r="M49" i="7"/>
  <c r="N49" i="7" s="1"/>
  <c r="M48" i="7"/>
  <c r="N48" i="7" s="1"/>
  <c r="M42" i="7"/>
  <c r="N42" i="7" s="1"/>
  <c r="M41" i="7"/>
  <c r="N41" i="7" s="1"/>
  <c r="M40" i="7"/>
  <c r="N40" i="7" s="1"/>
  <c r="M39" i="7"/>
  <c r="N39" i="7" s="1"/>
  <c r="M38" i="7"/>
  <c r="N38" i="7" s="1"/>
  <c r="M37" i="7"/>
  <c r="N37" i="7" s="1"/>
  <c r="M36" i="7"/>
  <c r="N36" i="7" s="1"/>
  <c r="M35" i="7"/>
  <c r="N35" i="7" s="1"/>
  <c r="M34" i="7"/>
  <c r="N34" i="7" s="1"/>
  <c r="M33" i="7"/>
  <c r="N33" i="7" s="1"/>
  <c r="M32" i="7"/>
  <c r="N32" i="7" s="1"/>
  <c r="M31" i="7"/>
  <c r="N31" i="7" s="1"/>
  <c r="M30" i="7"/>
  <c r="N30" i="7" s="1"/>
  <c r="M29" i="7"/>
  <c r="N29" i="7" s="1"/>
  <c r="P29" i="7" s="1"/>
  <c r="M28" i="7"/>
  <c r="N28" i="7" s="1"/>
  <c r="M27" i="7"/>
  <c r="N27" i="7" s="1"/>
  <c r="P27" i="7" s="1"/>
  <c r="M26" i="7"/>
  <c r="N26" i="7" s="1"/>
  <c r="P26" i="7" s="1"/>
  <c r="M25" i="7"/>
  <c r="N25" i="7" s="1"/>
  <c r="M23" i="7"/>
  <c r="N23" i="7" s="1"/>
  <c r="M22" i="7"/>
  <c r="N22" i="7" s="1"/>
  <c r="P22" i="7" s="1"/>
  <c r="M20" i="7"/>
  <c r="N20" i="7" s="1"/>
  <c r="M19" i="7"/>
  <c r="N19" i="7" s="1"/>
  <c r="P78" i="7" l="1"/>
  <c r="P79" i="7" l="1"/>
  <c r="P80" i="7" s="1"/>
  <c r="N78" i="7"/>
  <c r="O78" i="7" s="1"/>
  <c r="P81" i="7" l="1"/>
  <c r="B21" i="9"/>
  <c r="D21" i="9" s="1"/>
  <c r="H21" i="9" s="1"/>
  <c r="O79" i="7"/>
  <c r="O80" i="7" s="1"/>
  <c r="N79" i="7"/>
  <c r="N81" i="7" s="1"/>
  <c r="N80" i="7" l="1"/>
  <c r="O81" i="7"/>
  <c r="B19" i="9"/>
  <c r="B23" i="9" l="1"/>
  <c r="D19" i="9"/>
  <c r="H19" i="9" s="1"/>
  <c r="H24" i="9" s="1"/>
  <c r="H25" i="9" s="1"/>
  <c r="D23" i="9" l="1"/>
  <c r="H27" i="9" l="1"/>
</calcChain>
</file>

<file path=xl/sharedStrings.xml><?xml version="1.0" encoding="utf-8"?>
<sst xmlns="http://schemas.openxmlformats.org/spreadsheetml/2006/main" count="429" uniqueCount="243">
  <si>
    <t>Ед. изм.</t>
  </si>
  <si>
    <t>Коридор</t>
  </si>
  <si>
    <t>м2</t>
  </si>
  <si>
    <t>до 0,2</t>
  </si>
  <si>
    <t>0,21-0,4</t>
  </si>
  <si>
    <t>0,41-0,6</t>
  </si>
  <si>
    <t>св.0,6</t>
  </si>
  <si>
    <t>№ карты, норматива</t>
  </si>
  <si>
    <t>2/3</t>
  </si>
  <si>
    <t>2/1</t>
  </si>
  <si>
    <t>1/1в</t>
  </si>
  <si>
    <t>1/1б</t>
  </si>
  <si>
    <t>2/2</t>
  </si>
  <si>
    <t>Приемная</t>
  </si>
  <si>
    <t>место нахождения</t>
  </si>
  <si>
    <t xml:space="preserve">Коридор </t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</si>
  <si>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</si>
  <si>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t>Объект уборки</t>
  </si>
  <si>
    <t>Содержание работы</t>
  </si>
  <si>
    <t>Лестница</t>
  </si>
  <si>
    <t>Кол-во объектов уборки</t>
  </si>
  <si>
    <t>Повторяемость уборки в месяц</t>
  </si>
  <si>
    <t>Общее время на выполнение работы в м-ц (мин)</t>
  </si>
  <si>
    <t>оперативное время  (чел. мин./ месяц)</t>
  </si>
  <si>
    <t>подметание</t>
  </si>
  <si>
    <t>1 разряд</t>
  </si>
  <si>
    <t>2 разряд</t>
  </si>
  <si>
    <t>№ п.п.</t>
  </si>
  <si>
    <t>Норма времени в  чел-час  за месяц</t>
  </si>
  <si>
    <t>Кол-во часов в месяц</t>
  </si>
  <si>
    <t>Численность</t>
  </si>
  <si>
    <t>Разряд</t>
  </si>
  <si>
    <t>Тарифная ставка в руб.</t>
  </si>
  <si>
    <t>Коэффициент невыходов</t>
  </si>
  <si>
    <t>Фонд оплаты труда в руб.</t>
  </si>
  <si>
    <t xml:space="preserve">Утверждаю: </t>
  </si>
  <si>
    <t>Директор Усть Илимской ТЭЦ</t>
  </si>
  <si>
    <t>мытье полов</t>
  </si>
  <si>
    <t>Лестница (2 шт.)</t>
  </si>
  <si>
    <t>Переходной мостик</t>
  </si>
  <si>
    <t>мытье</t>
  </si>
  <si>
    <t xml:space="preserve">мытье  </t>
  </si>
  <si>
    <t>Нормативы времени на уборку мин</t>
  </si>
  <si>
    <t>карта 1 Нормативы времени на уборку пола в служебных помещениях, залах, классных комнатах (коэффициент заставленности) мин</t>
  </si>
  <si>
    <t>Котлотурбинный цех (КТЦ)</t>
  </si>
  <si>
    <t>Ряд Б отм.12,0 ГК</t>
  </si>
  <si>
    <t>Лестницы ГК и  БП</t>
  </si>
  <si>
    <t>Корпус вспомагательный ремонтно-строительный ЦОР</t>
  </si>
  <si>
    <t>2-ой этаж</t>
  </si>
  <si>
    <t xml:space="preserve">Лестница </t>
  </si>
  <si>
    <t>Лестница переходного мостика</t>
  </si>
  <si>
    <t>2/8</t>
  </si>
  <si>
    <t>мытье пола</t>
  </si>
  <si>
    <t>АХО</t>
  </si>
  <si>
    <t>Вестибюль 1 этаж</t>
  </si>
  <si>
    <t>НОППР</t>
  </si>
  <si>
    <t>НПЭО</t>
  </si>
  <si>
    <t>4 этаж  СБК</t>
  </si>
  <si>
    <t>Коридор 4 этажа</t>
  </si>
  <si>
    <t>Коридор 5этажа</t>
  </si>
  <si>
    <t>Сан.узлы 3,4,5,этажей</t>
  </si>
  <si>
    <t>РТС-1</t>
  </si>
  <si>
    <t xml:space="preserve">мытье </t>
  </si>
  <si>
    <t>Коридор 1 этажа</t>
  </si>
  <si>
    <t>Лестница с лестничным пролетом</t>
  </si>
  <si>
    <t>РТС-2</t>
  </si>
  <si>
    <t>ЦЭК лестичный марш восточная сторона</t>
  </si>
  <si>
    <t>ЦЭК лестичный марш западная сторона</t>
  </si>
  <si>
    <t>АБК  первый этаж</t>
  </si>
  <si>
    <t>АБК  второй этаж</t>
  </si>
  <si>
    <t>Лестничный марш центральный</t>
  </si>
  <si>
    <t xml:space="preserve">Лестничный марш </t>
  </si>
  <si>
    <t>Н.В. Костина</t>
  </si>
  <si>
    <t>ИТОГО( чел. мин./ месяц с К)</t>
  </si>
  <si>
    <t>Обслуживание рабочего места К=6,5% к оперативному времени,</t>
  </si>
  <si>
    <t>отдых и личные надобности -К= 5% к оперативному времени</t>
  </si>
  <si>
    <t>Директор Усть-Илимской ТЭЦ</t>
  </si>
  <si>
    <t>ИТОГО ( чел. мин. / год)</t>
  </si>
  <si>
    <t>Согласовано:</t>
  </si>
  <si>
    <t>ТД</t>
  </si>
  <si>
    <t>ЗТД (Р)</t>
  </si>
  <si>
    <t xml:space="preserve"> Эк. сметчик У-ИТЭЦ</t>
  </si>
  <si>
    <t>В.А. Дунаев</t>
  </si>
  <si>
    <t>Материалы:</t>
  </si>
  <si>
    <t>А.В. Гулевич</t>
  </si>
  <si>
    <t>Здание АБК ТВСК</t>
  </si>
  <si>
    <t>Лестничные площадки и марши</t>
  </si>
  <si>
    <t xml:space="preserve">Коридоры </t>
  </si>
  <si>
    <t xml:space="preserve">Приемная </t>
  </si>
  <si>
    <t>в т.ч.  К=1,115:</t>
  </si>
  <si>
    <t xml:space="preserve">ИТОГО  (ч/час в месяц) с учетом 1,115 и трансп, мусора </t>
  </si>
  <si>
    <t>7</t>
  </si>
  <si>
    <t>ПАО "Иркутскэнерго"</t>
  </si>
  <si>
    <t>Н.Ю. Рознина</t>
  </si>
  <si>
    <t xml:space="preserve"> ________________В.И. Гаврюшенко</t>
  </si>
  <si>
    <t>С.Н. Мельников</t>
  </si>
  <si>
    <t>Всего зарплата по тарифу за квартал</t>
  </si>
  <si>
    <t xml:space="preserve"> ______________В.И. Гаврюшенко</t>
  </si>
  <si>
    <r>
      <t>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Arial Cyr"/>
        <charset val="204"/>
      </rPr>
      <t/>
    </r>
  </si>
  <si>
    <t>СБК цеха топливоподачи</t>
  </si>
  <si>
    <t>Помещения 4 этажа</t>
  </si>
  <si>
    <t>Помещения 3 этажа</t>
  </si>
  <si>
    <t>Помещения 2 этажа</t>
  </si>
  <si>
    <t>Помещения 1 этажа</t>
  </si>
  <si>
    <t>1-й этаж</t>
  </si>
  <si>
    <t>канцелярия</t>
  </si>
  <si>
    <t>АБК  цокольный этаж душевая</t>
  </si>
  <si>
    <t xml:space="preserve">Туалетная бумага, моющие средства дезинфицирующие средства, освежитель воздуха и др. должны быть в необходимом количестве для качественного обслуживания помещений </t>
  </si>
  <si>
    <t>СБК проходная 1 этаж</t>
  </si>
  <si>
    <t>помещение на входе до турникета</t>
  </si>
  <si>
    <t>Здание АБК РТС-1 2 эт.</t>
  </si>
  <si>
    <t xml:space="preserve">Ряд Б постоянный торец отм 8.00  </t>
  </si>
  <si>
    <t>Приложение №    к       договору №                                          от                               г.</t>
  </si>
  <si>
    <t xml:space="preserve">СБК ГК </t>
  </si>
  <si>
    <t>Переходной мостик 4 этаж на  отм.12 ГК</t>
  </si>
  <si>
    <t>3 этаж СБК ГК</t>
  </si>
  <si>
    <t>Приложение №         к   договору   №                      от</t>
  </si>
  <si>
    <t>Эк. См. ОППР</t>
  </si>
  <si>
    <r>
      <t>НОППР</t>
    </r>
    <r>
      <rPr>
        <u/>
        <sz val="10"/>
        <rFont val="Times New Roman"/>
        <family val="1"/>
        <charset val="204"/>
      </rPr>
      <t xml:space="preserve">                                                            </t>
    </r>
  </si>
  <si>
    <t xml:space="preserve">(основная деятельность)
</t>
  </si>
  <si>
    <t xml:space="preserve">Генеральный директор </t>
  </si>
  <si>
    <t>ООО "Фундамент"</t>
  </si>
  <si>
    <t>____________А.В. Большаков</t>
  </si>
  <si>
    <t>"_____ "_________________2020 г.</t>
  </si>
  <si>
    <t xml:space="preserve">Завхоз </t>
  </si>
  <si>
    <t>Н.В. Вайшнорене</t>
  </si>
  <si>
    <t>Примечание: при уборке помещений обязательно пользоваться дезинфицирующими растворами</t>
  </si>
  <si>
    <t>Дополнительные объемы на оказание услуг по уборке производственных, административных и бытовых помещений У-ИТЭЦ  
(основная деятельность)</t>
  </si>
  <si>
    <t xml:space="preserve"> (основная деятельность) </t>
  </si>
  <si>
    <t>Визы:</t>
  </si>
  <si>
    <t xml:space="preserve">ЗД-ТД </t>
  </si>
  <si>
    <t>Итого:  зарплата по тарифу за месяц</t>
  </si>
  <si>
    <t>Всего  за  месяц</t>
  </si>
  <si>
    <t>Дополнительные объемы на оказание услуг по уборке производственных, административных и бытовых помещений                            У-ИТЭЦ  
(основная деятельность)</t>
  </si>
  <si>
    <t>"______ " _______________2020 г.</t>
  </si>
  <si>
    <t>"______ " _______________2020г.</t>
  </si>
  <si>
    <t>Ведомость оказания услуг  № 1-У-2020-Д</t>
  </si>
  <si>
    <t>Расчет численности № 1-У-2020-Д</t>
  </si>
  <si>
    <t xml:space="preserve"> с 01 октября  по 31 декабря 2020 года</t>
  </si>
  <si>
    <t>ЗД-ТД ТВСК</t>
  </si>
  <si>
    <t>В.И. Лысенко</t>
  </si>
  <si>
    <t xml:space="preserve">ЦТП </t>
  </si>
  <si>
    <t>Коридор между пультами вагоноопрокидывателя   + пульт в/о "Б"</t>
  </si>
  <si>
    <t>Инженер по ремонту ОППР</t>
  </si>
  <si>
    <t>А.Т. Махортова</t>
  </si>
  <si>
    <t>№ п/п</t>
  </si>
  <si>
    <t>чел/час</t>
  </si>
  <si>
    <t>Наименование услуги</t>
  </si>
  <si>
    <t>кол-во                                    шт</t>
  </si>
  <si>
    <t>Всего (руб)</t>
  </si>
  <si>
    <t xml:space="preserve">Заполняется после проведения закупки </t>
  </si>
  <si>
    <t>Коэффициент снижения</t>
  </si>
  <si>
    <t>Итого с К снижения, руб.</t>
  </si>
  <si>
    <t>Начальник ОППР</t>
  </si>
  <si>
    <t>трудозатраты чел/час на ед.
маш/час на ед</t>
  </si>
  <si>
    <t>стоимость 1 ч/час  (руб)/
маш/час на ед</t>
  </si>
  <si>
    <t>______________А.Н. Разумков</t>
  </si>
  <si>
    <t>О.Н. Власова</t>
  </si>
  <si>
    <t>"_____"_________2023 г.</t>
  </si>
  <si>
    <t>И.о. директора У-ИТЭЦ</t>
  </si>
  <si>
    <t>доверенность № 96 от 01.04.2023 г. по приказу № 2593 л/с от 30.06.2023</t>
  </si>
  <si>
    <t>"______ " _______________2023 г.</t>
  </si>
  <si>
    <t>ООО Байкальская энергетическая компания</t>
  </si>
  <si>
    <t xml:space="preserve">  ВСЕГО </t>
  </si>
  <si>
    <t>Приложение № 2 к договору                                         от ________________________2023 г.</t>
  </si>
  <si>
    <t xml:space="preserve">Индивидуальный предприниматель Жаворонкин Андрей Анатольевич </t>
  </si>
  <si>
    <t>Зам. технического директора ТВСК</t>
  </si>
  <si>
    <t>А.И. Лесников</t>
  </si>
  <si>
    <t xml:space="preserve">Начальник ТВСК-2                                                                  </t>
  </si>
  <si>
    <t>С.В. Ступин</t>
  </si>
  <si>
    <t xml:space="preserve">Раздел 1. Лада Ларгус г/н С722ВА 138 </t>
  </si>
  <si>
    <t>Ремонтные воздействия</t>
  </si>
  <si>
    <r>
      <t xml:space="preserve">Стойка передней подвески в сборе </t>
    </r>
    <r>
      <rPr>
        <i/>
        <sz val="10"/>
        <rFont val="Times New Roman"/>
        <family val="1"/>
        <charset val="204"/>
      </rPr>
      <t xml:space="preserve">с </t>
    </r>
    <r>
      <rPr>
        <sz val="10"/>
        <rFont val="Times New Roman"/>
        <family val="1"/>
        <charset val="204"/>
      </rPr>
      <t>пружиной левая -с/у Снять колесо, отсоединить поворотный кулак, отсоединить и снять стойку, очистить, установить, присоединить</t>
    </r>
  </si>
  <si>
    <t>Блок-фара левая - с/у</t>
  </si>
  <si>
    <t>Крыло переднее левое - с/у на автомобиле с подгонкой с сопрягаемыми деталями (двери, капот, фара, бампер)</t>
  </si>
  <si>
    <t>Дверь передняя левая - с/у с подгонкой по проему</t>
  </si>
  <si>
    <t>Дверь передняя левая - с/у арматуры</t>
  </si>
  <si>
    <t>Диск колеса передний левый - ремонт</t>
  </si>
  <si>
    <t>Работы по окраске/контролю</t>
  </si>
  <si>
    <t>Дверь передняя левая - полная окраска (базовая эмаль + лак)</t>
  </si>
  <si>
    <t>Крыло переднее левое - наружная окраска (снятого) (базовая эмаль + лак)</t>
  </si>
  <si>
    <t>Дверь передняя левая</t>
  </si>
  <si>
    <t>Молдинг двери передней левой</t>
  </si>
  <si>
    <t>Молдинг арки колеса передний левый</t>
  </si>
  <si>
    <t>Запасные части</t>
  </si>
  <si>
    <t>шт.</t>
  </si>
  <si>
    <t>Материалы</t>
  </si>
  <si>
    <t xml:space="preserve">Итого по разделу 1 Лада Ларгус г/н С722ВА 138 </t>
  </si>
  <si>
    <t>1,00</t>
  </si>
  <si>
    <t xml:space="preserve">Раздел 2. Лада Ларгус г/н С 692ВА 138 </t>
  </si>
  <si>
    <t>Тормозная система - доливка тормозной жидкости с прокачкой тормозной системы</t>
  </si>
  <si>
    <t>Колесо заднее левое - проверка и балансировка (снятого с автомобиля) Проверить и отбалансировать колесо с проверкой и регулировкой давления воздуха в шине</t>
  </si>
  <si>
    <t>Бампер задний в сборе - с/у</t>
  </si>
  <si>
    <t>Балка задней подвески в сборе с барабанами - с/у без прокачки тормозной системы</t>
  </si>
  <si>
    <t>Амортизатор задней подвески левый - с/у</t>
  </si>
  <si>
    <t>Фонарь задний правый в сборе - с/у</t>
  </si>
  <si>
    <t>Ремень безопасности задний средний - с/у со снятием задней части обивки крыши</t>
  </si>
  <si>
    <t>Фиксатор замка задней погрузочной двери правый - с/у с регулировкой</t>
  </si>
  <si>
    <t>Дверь передняя правая - с/у с подгонкой по проему</t>
  </si>
  <si>
    <t>Зеркало заднего вида наружное левое - с/у</t>
  </si>
  <si>
    <t>Коврик багажника в сборе - с/у</t>
  </si>
  <si>
    <t>Ручка задней двери наружная правая - с/у</t>
  </si>
  <si>
    <t>Дверь задняя левая - с/у с подгонкой по проему</t>
  </si>
  <si>
    <t>Сиденье переднее в сборе правое - с/у</t>
  </si>
  <si>
    <t>Сиденье переднее в сборе левое - с/у</t>
  </si>
  <si>
    <t>Крыло заднее правое - замена</t>
  </si>
  <si>
    <t>Крыло заднее левое - замена</t>
  </si>
  <si>
    <t>Обивка задней правой погрузочной двери - с/у</t>
  </si>
  <si>
    <t>Уплотнитель проема задних погрузочных дверей - с/у</t>
  </si>
  <si>
    <t>Панель задка в сборе - ремонт</t>
  </si>
  <si>
    <t>Решетка ниши воздухозаборника правая {облицовка рамы ветрового окна) - с/у</t>
  </si>
  <si>
    <t>Обивка панели боковины правая - с/у</t>
  </si>
  <si>
    <t>Обивка арки заднего колеса правая - с/у</t>
  </si>
  <si>
    <t>Обивка арки заднего колеса левая - с/у</t>
  </si>
  <si>
    <t>Стекло окна боковины правое - с/у</t>
  </si>
  <si>
    <t>Стекло окна боковины левое - с/у</t>
  </si>
  <si>
    <t>Жгут проводов задний в сборе - с/у (при снятом коврике пола)</t>
  </si>
  <si>
    <t>Дверь задняя правая - с/у со с/у арматуры и регулировкой по проему</t>
  </si>
  <si>
    <t>Фонарь задний левый в сборе - с/у</t>
  </si>
  <si>
    <t xml:space="preserve">Подготовка к окраске </t>
  </si>
  <si>
    <t>Крыло заднее правое - полная окраска (базовая эмаль + лак) (панель заднего крыла) Подготовить и окрасить наружную и внутреннюю поверхность крыла</t>
  </si>
  <si>
    <t>Крыло заднее левое - полная окраска (базовая эмаль + лак) (панель заднего крыла) Подготовить и окрасить наружную и внутреннюю поверхность крыла</t>
  </si>
  <si>
    <t>Дверь задняя правая - полная окраска (базовая эмаль + лак) Подготовить и окрасить наружные и внутренние поверхности задней двери, включая торцы, окрасить низ двери в черный цвет (при необходимости)</t>
  </si>
  <si>
    <t>Панель задка в сборе - полная окраска (базовая эмаль + лак)</t>
  </si>
  <si>
    <t xml:space="preserve">Итого по разделу 2 Лада Ларгус г/н С 692ВА 138 </t>
  </si>
  <si>
    <t>Крыло заднее левое</t>
  </si>
  <si>
    <t>Крыло заднее правое</t>
  </si>
  <si>
    <t>Дверь задняя правая</t>
  </si>
  <si>
    <t>Фонарь задний левый в сборе</t>
  </si>
  <si>
    <t>Решетка вентиляции</t>
  </si>
  <si>
    <t>Подкрылок задний левый</t>
  </si>
  <si>
    <t>Кронштейн заднего бампера левый</t>
  </si>
  <si>
    <t>Тормозная жидкость Роса (0.5 л)</t>
  </si>
  <si>
    <t>л.</t>
  </si>
  <si>
    <t>Обивка панели боковины левая - с/у</t>
  </si>
  <si>
    <t>Советник генерального директора</t>
  </si>
  <si>
    <t>____________С.В. Новиков</t>
  </si>
  <si>
    <t>Расчет стоимости № 06-ТВСК-2023</t>
  </si>
  <si>
    <t>Инв. № РСХ00024025, РСХ00024024</t>
  </si>
  <si>
    <t>Основание: Ведомость объемов работ  № 06-ТВСК-2023</t>
  </si>
  <si>
    <t>Выполнение работ по ремонту автомашин Лада Ларгус г/н С 692ВА 138, г/нС722ВА 138.</t>
  </si>
  <si>
    <t>Расчетная стоимость  ________________________________________ 269,004 тыс. руб.</t>
  </si>
  <si>
    <t>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</si>
</sst>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0.00;[Red]0.00"/>
    <numFmt numFmtId="167" formatCode="0&quot;б&quot;"/>
  </numFmts>
  <fonts count="41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9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6" fillId="0" borderId="0"/>
    <xf numFmtId="0" fontId="6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28" fillId="0" borderId="0"/>
  </cellStyleXfs>
  <cellXfs count="290">
    <xf numFmtId="0" fontId="0" fillId="0" borderId="0" xfId="0"/>
    <xf numFmtId="0" fontId="20" fillId="0" borderId="0" xfId="0" applyFont="1"/>
    <xf numFmtId="0" fontId="20" fillId="24" borderId="0" xfId="37" applyFont="1" applyFill="1"/>
    <xf numFmtId="0" fontId="20" fillId="24" borderId="0" xfId="0" applyFont="1" applyFill="1"/>
    <xf numFmtId="0" fontId="20" fillId="25" borderId="0" xfId="0" applyFont="1" applyFill="1" applyAlignment="1">
      <alignment vertical="center" wrapText="1"/>
    </xf>
    <xf numFmtId="0" fontId="20" fillId="25" borderId="0" xfId="0" applyFont="1" applyFill="1" applyAlignment="1">
      <alignment horizontal="center" vertical="center" wrapText="1"/>
    </xf>
    <xf numFmtId="1" fontId="20" fillId="25" borderId="0" xfId="0" applyNumberFormat="1" applyFont="1" applyFill="1" applyAlignment="1">
      <alignment vertical="center" wrapText="1"/>
    </xf>
    <xf numFmtId="0" fontId="20" fillId="25" borderId="0" xfId="0" applyFont="1" applyFill="1" applyAlignment="1">
      <alignment horizontal="center" vertical="center"/>
    </xf>
    <xf numFmtId="49" fontId="20" fillId="25" borderId="0" xfId="0" applyNumberFormat="1" applyFont="1" applyFill="1" applyAlignment="1">
      <alignment horizontal="center" vertical="center"/>
    </xf>
    <xf numFmtId="49" fontId="20" fillId="25" borderId="10" xfId="36" applyNumberFormat="1" applyFont="1" applyFill="1" applyBorder="1" applyAlignment="1">
      <alignment horizontal="center" vertical="center" wrapText="1"/>
    </xf>
    <xf numFmtId="0" fontId="20" fillId="25" borderId="10" xfId="0" applyFont="1" applyFill="1" applyBorder="1" applyAlignment="1">
      <alignment horizontal="center" vertical="center"/>
    </xf>
    <xf numFmtId="49" fontId="20" fillId="25" borderId="10" xfId="36" applyNumberFormat="1" applyFont="1" applyFill="1" applyBorder="1" applyAlignment="1">
      <alignment horizontal="center" vertical="center"/>
    </xf>
    <xf numFmtId="49" fontId="20" fillId="25" borderId="20" xfId="36" applyNumberFormat="1" applyFont="1" applyFill="1" applyBorder="1" applyAlignment="1">
      <alignment horizontal="center" vertical="center"/>
    </xf>
    <xf numFmtId="0" fontId="20" fillId="25" borderId="10" xfId="0" applyFont="1" applyFill="1" applyBorder="1" applyAlignment="1">
      <alignment vertical="center" wrapText="1"/>
    </xf>
    <xf numFmtId="165" fontId="20" fillId="25" borderId="10" xfId="0" applyNumberFormat="1" applyFont="1" applyFill="1" applyBorder="1" applyAlignment="1">
      <alignment horizontal="center" vertical="center"/>
    </xf>
    <xf numFmtId="0" fontId="20" fillId="25" borderId="0" xfId="0" applyFont="1" applyFill="1" applyBorder="1" applyAlignment="1">
      <alignment vertical="center" wrapText="1"/>
    </xf>
    <xf numFmtId="0" fontId="20" fillId="25" borderId="0" xfId="36" applyFont="1" applyFill="1" applyBorder="1" applyAlignment="1">
      <alignment horizontal="center" vertical="center" wrapText="1"/>
    </xf>
    <xf numFmtId="0" fontId="20" fillId="25" borderId="20" xfId="0" applyFont="1" applyFill="1" applyBorder="1" applyAlignment="1">
      <alignment horizontal="center" vertical="center"/>
    </xf>
    <xf numFmtId="0" fontId="22" fillId="25" borderId="10" xfId="36" applyFont="1" applyFill="1" applyBorder="1" applyAlignment="1">
      <alignment horizontal="center" vertical="center" wrapText="1"/>
    </xf>
    <xf numFmtId="0" fontId="20" fillId="25" borderId="20" xfId="0" applyFont="1" applyFill="1" applyBorder="1" applyAlignment="1">
      <alignment horizontal="center" vertical="center" wrapText="1"/>
    </xf>
    <xf numFmtId="0" fontId="22" fillId="25" borderId="0" xfId="0" applyFont="1" applyFill="1" applyAlignment="1">
      <alignment vertical="center" wrapText="1"/>
    </xf>
    <xf numFmtId="0" fontId="22" fillId="25" borderId="0" xfId="0" applyFont="1" applyFill="1" applyAlignment="1">
      <alignment vertical="center"/>
    </xf>
    <xf numFmtId="0" fontId="20" fillId="25" borderId="0" xfId="0" applyFont="1" applyFill="1" applyBorder="1" applyAlignment="1">
      <alignment vertical="center"/>
    </xf>
    <xf numFmtId="49" fontId="20" fillId="25" borderId="0" xfId="0" applyNumberFormat="1" applyFont="1" applyFill="1" applyBorder="1" applyAlignment="1">
      <alignment horizontal="center" vertical="center"/>
    </xf>
    <xf numFmtId="164" fontId="20" fillId="25" borderId="0" xfId="0" applyNumberFormat="1" applyFont="1" applyFill="1" applyBorder="1" applyAlignment="1">
      <alignment vertical="center" wrapText="1"/>
    </xf>
    <xf numFmtId="49" fontId="20" fillId="25" borderId="10" xfId="0" applyNumberFormat="1" applyFont="1" applyFill="1" applyBorder="1" applyAlignment="1">
      <alignment horizontal="center" vertical="center"/>
    </xf>
    <xf numFmtId="0" fontId="20" fillId="25" borderId="10" xfId="0" applyFont="1" applyFill="1" applyBorder="1" applyAlignment="1">
      <alignment horizontal="left" vertical="center" wrapText="1"/>
    </xf>
    <xf numFmtId="1" fontId="20" fillId="25" borderId="0" xfId="0" applyNumberFormat="1" applyFont="1" applyFill="1" applyBorder="1" applyAlignment="1">
      <alignment vertical="center" wrapText="1"/>
    </xf>
    <xf numFmtId="0" fontId="20" fillId="25" borderId="0" xfId="0" applyFont="1" applyFill="1" applyBorder="1" applyAlignment="1">
      <alignment horizontal="right" vertical="center"/>
    </xf>
    <xf numFmtId="165" fontId="20" fillId="25" borderId="10" xfId="36" applyNumberFormat="1" applyFont="1" applyFill="1" applyBorder="1" applyAlignment="1">
      <alignment horizontal="center" vertical="center"/>
    </xf>
    <xf numFmtId="1" fontId="22" fillId="25" borderId="10" xfId="36" applyNumberFormat="1" applyFont="1" applyFill="1" applyBorder="1" applyAlignment="1">
      <alignment horizontal="center" vertical="center" wrapText="1"/>
    </xf>
    <xf numFmtId="0" fontId="20" fillId="25" borderId="10" xfId="36" applyFont="1" applyFill="1" applyBorder="1" applyAlignment="1">
      <alignment horizontal="justify" vertical="center" wrapText="1"/>
    </xf>
    <xf numFmtId="1" fontId="20" fillId="25" borderId="10" xfId="0" applyNumberFormat="1" applyFont="1" applyFill="1" applyBorder="1" applyAlignment="1">
      <alignment horizontal="center" vertical="center" wrapText="1"/>
    </xf>
    <xf numFmtId="0" fontId="20" fillId="25" borderId="22" xfId="36" applyFont="1" applyFill="1" applyBorder="1" applyAlignment="1">
      <alignment horizontal="right" vertical="center"/>
    </xf>
    <xf numFmtId="0" fontId="20" fillId="25" borderId="23" xfId="36" applyFont="1" applyFill="1" applyBorder="1" applyAlignment="1">
      <alignment horizontal="right" vertical="center"/>
    </xf>
    <xf numFmtId="0" fontId="20" fillId="25" borderId="24" xfId="36" applyFont="1" applyFill="1" applyBorder="1" applyAlignment="1">
      <alignment horizontal="right" vertical="center"/>
    </xf>
    <xf numFmtId="2" fontId="20" fillId="25" borderId="10" xfId="36" applyNumberFormat="1" applyFont="1" applyFill="1" applyBorder="1" applyAlignment="1">
      <alignment horizontal="center" vertical="center"/>
    </xf>
    <xf numFmtId="0" fontId="22" fillId="25" borderId="0" xfId="36" applyFont="1" applyFill="1" applyAlignment="1">
      <alignment horizontal="left" vertical="center" wrapText="1"/>
    </xf>
    <xf numFmtId="1" fontId="22" fillId="25" borderId="0" xfId="0" applyNumberFormat="1" applyFont="1" applyFill="1" applyAlignment="1">
      <alignment vertical="center" wrapText="1"/>
    </xf>
    <xf numFmtId="0" fontId="20" fillId="25" borderId="0" xfId="36" applyFont="1" applyFill="1" applyBorder="1" applyAlignment="1">
      <alignment horizontal="right" vertical="center"/>
    </xf>
    <xf numFmtId="2" fontId="20" fillId="25" borderId="0" xfId="36" applyNumberFormat="1" applyFont="1" applyFill="1" applyBorder="1" applyAlignment="1">
      <alignment horizontal="center" vertical="center"/>
    </xf>
    <xf numFmtId="2" fontId="20" fillId="25" borderId="10" xfId="0" applyNumberFormat="1" applyFont="1" applyFill="1" applyBorder="1" applyAlignment="1">
      <alignment vertical="center" wrapText="1"/>
    </xf>
    <xf numFmtId="164" fontId="20" fillId="25" borderId="10" xfId="0" applyNumberFormat="1" applyFont="1" applyFill="1" applyBorder="1" applyAlignment="1">
      <alignment vertical="center" wrapText="1"/>
    </xf>
    <xf numFmtId="1" fontId="20" fillId="25" borderId="20" xfId="36" applyNumberFormat="1" applyFont="1" applyFill="1" applyBorder="1" applyAlignment="1">
      <alignment horizontal="center" vertical="center" wrapText="1"/>
    </xf>
    <xf numFmtId="0" fontId="20" fillId="25" borderId="20" xfId="36" applyFont="1" applyFill="1" applyBorder="1" applyAlignment="1">
      <alignment horizontal="center" vertical="center"/>
    </xf>
    <xf numFmtId="0" fontId="22" fillId="25" borderId="10" xfId="36" applyFont="1" applyFill="1" applyBorder="1" applyAlignment="1">
      <alignment vertical="center" wrapText="1"/>
    </xf>
    <xf numFmtId="49" fontId="22" fillId="25" borderId="10" xfId="36" applyNumberFormat="1" applyFont="1" applyFill="1" applyBorder="1" applyAlignment="1">
      <alignment horizontal="center" vertical="center"/>
    </xf>
    <xf numFmtId="0" fontId="22" fillId="25" borderId="10" xfId="0" applyFont="1" applyFill="1" applyBorder="1" applyAlignment="1">
      <alignment vertical="center"/>
    </xf>
    <xf numFmtId="0" fontId="22" fillId="25" borderId="10" xfId="0" applyFont="1" applyFill="1" applyBorder="1" applyAlignment="1">
      <alignment horizontal="center" vertical="center"/>
    </xf>
    <xf numFmtId="0" fontId="22" fillId="25" borderId="10" xfId="0" applyFont="1" applyFill="1" applyBorder="1" applyAlignment="1">
      <alignment vertical="center" wrapText="1"/>
    </xf>
    <xf numFmtId="0" fontId="20" fillId="25" borderId="0" xfId="0" applyFont="1" applyFill="1" applyAlignment="1">
      <alignment horizontal="left" vertical="center"/>
    </xf>
    <xf numFmtId="0" fontId="20" fillId="25" borderId="10" xfId="36" applyFont="1" applyFill="1" applyBorder="1" applyAlignment="1">
      <alignment horizontal="center" vertical="center"/>
    </xf>
    <xf numFmtId="166" fontId="20" fillId="0" borderId="0" xfId="0" applyNumberFormat="1" applyFont="1" applyAlignment="1">
      <alignment horizontal="center"/>
    </xf>
    <xf numFmtId="0" fontId="23" fillId="0" borderId="0" xfId="0" applyFont="1"/>
    <xf numFmtId="0" fontId="20" fillId="0" borderId="0" xfId="0" applyFont="1" applyBorder="1" applyAlignment="1">
      <alignment horizontal="right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justify"/>
    </xf>
    <xf numFmtId="0" fontId="24" fillId="0" borderId="0" xfId="0" applyFont="1"/>
    <xf numFmtId="0" fontId="23" fillId="0" borderId="11" xfId="0" applyFont="1" applyBorder="1"/>
    <xf numFmtId="0" fontId="23" fillId="0" borderId="10" xfId="0" applyFont="1" applyBorder="1"/>
    <xf numFmtId="0" fontId="23" fillId="0" borderId="10" xfId="0" applyFont="1" applyBorder="1" applyAlignment="1">
      <alignment horizontal="center"/>
    </xf>
    <xf numFmtId="4" fontId="23" fillId="0" borderId="12" xfId="0" applyNumberFormat="1" applyFont="1" applyBorder="1"/>
    <xf numFmtId="4" fontId="23" fillId="0" borderId="0" xfId="0" applyNumberFormat="1" applyFont="1"/>
    <xf numFmtId="0" fontId="22" fillId="0" borderId="0" xfId="0" applyFont="1" applyBorder="1" applyAlignment="1">
      <alignment horizontal="right"/>
    </xf>
    <xf numFmtId="0" fontId="23" fillId="0" borderId="11" xfId="0" applyFont="1" applyBorder="1" applyAlignment="1">
      <alignment horizontal="center"/>
    </xf>
    <xf numFmtId="0" fontId="22" fillId="25" borderId="0" xfId="0" applyFont="1" applyFill="1" applyAlignment="1">
      <alignment horizontal="center" vertical="center"/>
    </xf>
    <xf numFmtId="0" fontId="22" fillId="25" borderId="0" xfId="0" applyFont="1" applyFill="1" applyAlignment="1">
      <alignment horizontal="center" vertical="center" wrapText="1"/>
    </xf>
    <xf numFmtId="0" fontId="20" fillId="25" borderId="0" xfId="0" applyFont="1" applyFill="1" applyBorder="1" applyAlignment="1">
      <alignment horizontal="left" vertical="center" wrapText="1"/>
    </xf>
    <xf numFmtId="0" fontId="20" fillId="25" borderId="10" xfId="0" applyFont="1" applyFill="1" applyBorder="1" applyAlignment="1">
      <alignment horizontal="center" vertical="center" wrapText="1"/>
    </xf>
    <xf numFmtId="0" fontId="22" fillId="25" borderId="20" xfId="36" applyFont="1" applyFill="1" applyBorder="1" applyAlignment="1">
      <alignment horizontal="left" vertical="center"/>
    </xf>
    <xf numFmtId="0" fontId="22" fillId="25" borderId="10" xfId="36" applyFont="1" applyFill="1" applyBorder="1" applyAlignment="1">
      <alignment horizontal="left" vertical="center"/>
    </xf>
    <xf numFmtId="0" fontId="22" fillId="25" borderId="0" xfId="0" applyFont="1" applyFill="1" applyBorder="1" applyAlignment="1">
      <alignment horizontal="right" vertical="center"/>
    </xf>
    <xf numFmtId="1" fontId="20" fillId="25" borderId="10" xfId="0" applyNumberFormat="1" applyFont="1" applyFill="1" applyBorder="1" applyAlignment="1">
      <alignment horizontal="center" vertical="center"/>
    </xf>
    <xf numFmtId="1" fontId="22" fillId="25" borderId="10" xfId="0" applyNumberFormat="1" applyFont="1" applyFill="1" applyBorder="1" applyAlignment="1">
      <alignment horizontal="center" vertical="center" wrapText="1"/>
    </xf>
    <xf numFmtId="0" fontId="20" fillId="25" borderId="24" xfId="0" applyFont="1" applyFill="1" applyBorder="1" applyAlignment="1">
      <alignment horizontal="right" vertical="center"/>
    </xf>
    <xf numFmtId="0" fontId="22" fillId="25" borderId="10" xfId="36" applyFont="1" applyFill="1" applyBorder="1" applyAlignment="1">
      <alignment vertical="center"/>
    </xf>
    <xf numFmtId="0" fontId="22" fillId="25" borderId="10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2" fontId="23" fillId="0" borderId="10" xfId="0" applyNumberFormat="1" applyFont="1" applyBorder="1"/>
    <xf numFmtId="0" fontId="23" fillId="0" borderId="28" xfId="0" applyFont="1" applyBorder="1"/>
    <xf numFmtId="0" fontId="23" fillId="0" borderId="19" xfId="0" applyFont="1" applyBorder="1"/>
    <xf numFmtId="4" fontId="23" fillId="0" borderId="29" xfId="0" applyNumberFormat="1" applyFont="1" applyBorder="1"/>
    <xf numFmtId="0" fontId="23" fillId="0" borderId="25" xfId="0" applyFont="1" applyBorder="1"/>
    <xf numFmtId="2" fontId="23" fillId="0" borderId="26" xfId="0" applyNumberFormat="1" applyFont="1" applyBorder="1"/>
    <xf numFmtId="0" fontId="23" fillId="0" borderId="26" xfId="0" applyFont="1" applyBorder="1"/>
    <xf numFmtId="1" fontId="23" fillId="0" borderId="26" xfId="0" applyNumberFormat="1" applyFont="1" applyBorder="1"/>
    <xf numFmtId="4" fontId="23" fillId="0" borderId="27" xfId="0" applyNumberFormat="1" applyFont="1" applyBorder="1"/>
    <xf numFmtId="0" fontId="23" fillId="0" borderId="16" xfId="0" applyFont="1" applyBorder="1"/>
    <xf numFmtId="0" fontId="23" fillId="0" borderId="17" xfId="0" applyFont="1" applyBorder="1"/>
    <xf numFmtId="4" fontId="23" fillId="0" borderId="18" xfId="0" applyNumberFormat="1" applyFont="1" applyBorder="1"/>
    <xf numFmtId="0" fontId="23" fillId="25" borderId="10" xfId="0" applyFont="1" applyFill="1" applyBorder="1"/>
    <xf numFmtId="4" fontId="23" fillId="25" borderId="10" xfId="0" applyNumberFormat="1" applyFont="1" applyFill="1" applyBorder="1"/>
    <xf numFmtId="0" fontId="23" fillId="25" borderId="0" xfId="0" applyFont="1" applyFill="1"/>
    <xf numFmtId="0" fontId="20" fillId="25" borderId="0" xfId="0" applyFont="1" applyFill="1" applyAlignment="1">
      <alignment horizontal="left" vertical="center" wrapText="1"/>
    </xf>
    <xf numFmtId="0" fontId="20" fillId="25" borderId="0" xfId="0" applyFont="1" applyFill="1" applyBorder="1" applyAlignment="1">
      <alignment horizontal="center" vertical="center"/>
    </xf>
    <xf numFmtId="0" fontId="22" fillId="25" borderId="10" xfId="0" applyFont="1" applyFill="1" applyBorder="1" applyAlignment="1">
      <alignment horizontal="left" vertical="center" wrapText="1"/>
    </xf>
    <xf numFmtId="0" fontId="20" fillId="25" borderId="10" xfId="36" applyFont="1" applyFill="1" applyBorder="1" applyAlignment="1">
      <alignment horizontal="left" vertical="center" wrapText="1"/>
    </xf>
    <xf numFmtId="0" fontId="20" fillId="25" borderId="10" xfId="36" applyFont="1" applyFill="1" applyBorder="1" applyAlignment="1">
      <alignment vertical="center" wrapText="1"/>
    </xf>
    <xf numFmtId="0" fontId="20" fillId="25" borderId="10" xfId="36" applyFont="1" applyFill="1" applyBorder="1" applyAlignment="1">
      <alignment horizontal="center" vertical="center" wrapText="1"/>
    </xf>
    <xf numFmtId="0" fontId="20" fillId="25" borderId="10" xfId="0" applyFont="1" applyFill="1" applyBorder="1" applyAlignment="1">
      <alignment vertical="center"/>
    </xf>
    <xf numFmtId="1" fontId="20" fillId="25" borderId="10" xfId="36" applyNumberFormat="1" applyFont="1" applyFill="1" applyBorder="1" applyAlignment="1">
      <alignment horizontal="center" vertical="center" wrapText="1"/>
    </xf>
    <xf numFmtId="0" fontId="20" fillId="25" borderId="20" xfId="36" applyFont="1" applyFill="1" applyBorder="1" applyAlignment="1">
      <alignment horizontal="center" vertical="center" wrapText="1"/>
    </xf>
    <xf numFmtId="0" fontId="20" fillId="25" borderId="0" xfId="0" applyFont="1" applyFill="1" applyBorder="1" applyAlignment="1">
      <alignment horizontal="center" vertical="center" wrapText="1"/>
    </xf>
    <xf numFmtId="0" fontId="20" fillId="25" borderId="20" xfId="36" applyFont="1" applyFill="1" applyBorder="1" applyAlignment="1">
      <alignment horizontal="left" vertical="center" wrapText="1"/>
    </xf>
    <xf numFmtId="0" fontId="20" fillId="25" borderId="0" xfId="0" applyFont="1" applyFill="1" applyAlignment="1">
      <alignment vertical="center"/>
    </xf>
    <xf numFmtId="0" fontId="22" fillId="25" borderId="0" xfId="0" applyFont="1" applyFill="1" applyBorder="1" applyAlignment="1">
      <alignment horizontal="left" vertical="center" wrapText="1"/>
    </xf>
    <xf numFmtId="0" fontId="20" fillId="25" borderId="0" xfId="0" applyFont="1" applyFill="1" applyAlignment="1"/>
    <xf numFmtId="0" fontId="20" fillId="25" borderId="0" xfId="0" applyFont="1" applyFill="1" applyAlignment="1">
      <alignment horizontal="center" wrapText="1"/>
    </xf>
    <xf numFmtId="0" fontId="20" fillId="25" borderId="0" xfId="0" applyFont="1" applyFill="1"/>
    <xf numFmtId="0" fontId="20" fillId="25" borderId="0" xfId="0" applyFont="1" applyFill="1" applyAlignment="1">
      <alignment horizontal="left"/>
    </xf>
    <xf numFmtId="0" fontId="20" fillId="25" borderId="0" xfId="0" applyFont="1" applyFill="1" applyBorder="1" applyAlignment="1">
      <alignment horizontal="left"/>
    </xf>
    <xf numFmtId="0" fontId="20" fillId="25" borderId="0" xfId="0" applyFont="1" applyFill="1" applyBorder="1" applyAlignment="1">
      <alignment horizontal="center" vertical="center" wrapText="1"/>
    </xf>
    <xf numFmtId="0" fontId="20" fillId="25" borderId="0" xfId="0" applyFont="1" applyFill="1" applyAlignment="1">
      <alignment vertical="center"/>
    </xf>
    <xf numFmtId="0" fontId="20" fillId="25" borderId="0" xfId="0" applyFont="1" applyFill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20" fillId="25" borderId="0" xfId="0" applyFont="1" applyFill="1" applyAlignment="1">
      <alignment vertical="center"/>
    </xf>
    <xf numFmtId="0" fontId="26" fillId="25" borderId="0" xfId="0" applyFont="1" applyFill="1" applyAlignment="1">
      <alignment vertical="center"/>
    </xf>
    <xf numFmtId="0" fontId="26" fillId="25" borderId="19" xfId="36" applyFont="1" applyFill="1" applyBorder="1" applyAlignment="1">
      <alignment horizontal="center" vertical="center"/>
    </xf>
    <xf numFmtId="0" fontId="26" fillId="25" borderId="19" xfId="0" applyFont="1" applyFill="1" applyBorder="1" applyAlignment="1">
      <alignment horizontal="center" vertical="center"/>
    </xf>
    <xf numFmtId="0" fontId="26" fillId="25" borderId="10" xfId="36" applyFont="1" applyFill="1" applyBorder="1" applyAlignment="1">
      <alignment horizontal="center" vertical="center" wrapText="1"/>
    </xf>
    <xf numFmtId="1" fontId="26" fillId="25" borderId="10" xfId="36" applyNumberFormat="1" applyFont="1" applyFill="1" applyBorder="1" applyAlignment="1">
      <alignment horizontal="center" vertical="center" wrapText="1"/>
    </xf>
    <xf numFmtId="0" fontId="26" fillId="25" borderId="10" xfId="36" applyFont="1" applyFill="1" applyBorder="1" applyAlignment="1">
      <alignment horizontal="center" vertical="center"/>
    </xf>
    <xf numFmtId="49" fontId="26" fillId="25" borderId="10" xfId="36" applyNumberFormat="1" applyFont="1" applyFill="1" applyBorder="1" applyAlignment="1">
      <alignment horizontal="center" vertical="center"/>
    </xf>
    <xf numFmtId="0" fontId="26" fillId="25" borderId="10" xfId="0" applyFont="1" applyFill="1" applyBorder="1" applyAlignment="1">
      <alignment horizontal="center" vertical="center"/>
    </xf>
    <xf numFmtId="0" fontId="26" fillId="25" borderId="10" xfId="0" applyFont="1" applyFill="1" applyBorder="1" applyAlignment="1">
      <alignment horizontal="center" vertical="center" wrapText="1"/>
    </xf>
    <xf numFmtId="0" fontId="26" fillId="25" borderId="0" xfId="0" applyFont="1" applyFill="1" applyBorder="1" applyAlignment="1">
      <alignment horizontal="center" vertical="center"/>
    </xf>
    <xf numFmtId="0" fontId="20" fillId="24" borderId="0" xfId="0" applyFont="1" applyFill="1" applyAlignment="1">
      <alignment vertical="center" wrapText="1"/>
    </xf>
    <xf numFmtId="0" fontId="20" fillId="24" borderId="21" xfId="0" applyFont="1" applyFill="1" applyBorder="1" applyAlignment="1">
      <alignment vertical="center" wrapText="1"/>
    </xf>
    <xf numFmtId="0" fontId="20" fillId="25" borderId="10" xfId="36" applyFont="1" applyFill="1" applyBorder="1" applyAlignment="1">
      <alignment horizontal="left" vertical="center" wrapText="1"/>
    </xf>
    <xf numFmtId="0" fontId="20" fillId="25" borderId="10" xfId="36" applyFont="1" applyFill="1" applyBorder="1" applyAlignment="1">
      <alignment vertical="center" wrapText="1"/>
    </xf>
    <xf numFmtId="0" fontId="20" fillId="25" borderId="10" xfId="36" applyFont="1" applyFill="1" applyBorder="1" applyAlignment="1">
      <alignment horizontal="center" vertical="center" wrapText="1"/>
    </xf>
    <xf numFmtId="0" fontId="20" fillId="25" borderId="10" xfId="0" applyFont="1" applyFill="1" applyBorder="1" applyAlignment="1">
      <alignment vertical="center"/>
    </xf>
    <xf numFmtId="1" fontId="20" fillId="25" borderId="10" xfId="36" applyNumberFormat="1" applyFont="1" applyFill="1" applyBorder="1" applyAlignment="1">
      <alignment horizontal="center" vertical="center" wrapText="1"/>
    </xf>
    <xf numFmtId="0" fontId="20" fillId="26" borderId="10" xfId="36" applyFont="1" applyFill="1" applyBorder="1" applyAlignment="1">
      <alignment horizontal="center" vertical="center" wrapText="1"/>
    </xf>
    <xf numFmtId="0" fontId="20" fillId="26" borderId="10" xfId="36" applyFont="1" applyFill="1" applyBorder="1" applyAlignment="1">
      <alignment vertical="center" wrapText="1"/>
    </xf>
    <xf numFmtId="1" fontId="20" fillId="26" borderId="10" xfId="36" applyNumberFormat="1" applyFont="1" applyFill="1" applyBorder="1" applyAlignment="1">
      <alignment horizontal="center" vertical="center" wrapText="1"/>
    </xf>
    <xf numFmtId="0" fontId="20" fillId="26" borderId="10" xfId="36" applyFont="1" applyFill="1" applyBorder="1" applyAlignment="1">
      <alignment horizontal="left" vertical="center" wrapText="1"/>
    </xf>
    <xf numFmtId="0" fontId="20" fillId="26" borderId="10" xfId="36" applyFont="1" applyFill="1" applyBorder="1" applyAlignment="1">
      <alignment horizontal="center" vertical="center"/>
    </xf>
    <xf numFmtId="49" fontId="20" fillId="26" borderId="10" xfId="36" applyNumberFormat="1" applyFont="1" applyFill="1" applyBorder="1" applyAlignment="1">
      <alignment horizontal="center" vertical="center"/>
    </xf>
    <xf numFmtId="0" fontId="20" fillId="26" borderId="10" xfId="0" applyFont="1" applyFill="1" applyBorder="1" applyAlignment="1">
      <alignment vertical="center"/>
    </xf>
    <xf numFmtId="165" fontId="20" fillId="26" borderId="10" xfId="0" applyNumberFormat="1" applyFont="1" applyFill="1" applyBorder="1" applyAlignment="1">
      <alignment horizontal="center" vertical="center"/>
    </xf>
    <xf numFmtId="0" fontId="20" fillId="26" borderId="10" xfId="0" applyFont="1" applyFill="1" applyBorder="1" applyAlignment="1">
      <alignment horizontal="center" vertical="center"/>
    </xf>
    <xf numFmtId="0" fontId="20" fillId="26" borderId="10" xfId="0" applyFont="1" applyFill="1" applyBorder="1" applyAlignment="1">
      <alignment vertical="center" wrapText="1"/>
    </xf>
    <xf numFmtId="0" fontId="20" fillId="26" borderId="0" xfId="0" applyFont="1" applyFill="1" applyAlignment="1">
      <alignment vertical="center"/>
    </xf>
    <xf numFmtId="0" fontId="22" fillId="25" borderId="23" xfId="0" applyFont="1" applyFill="1" applyBorder="1" applyAlignment="1">
      <alignment horizontal="center" vertical="center" wrapText="1"/>
    </xf>
    <xf numFmtId="0" fontId="20" fillId="25" borderId="0" xfId="0" applyFont="1" applyFill="1" applyBorder="1" applyAlignment="1">
      <alignment horizontal="center" vertical="center"/>
    </xf>
    <xf numFmtId="0" fontId="20" fillId="25" borderId="10" xfId="36" applyFont="1" applyFill="1" applyBorder="1" applyAlignment="1">
      <alignment horizontal="left" vertical="center" wrapText="1"/>
    </xf>
    <xf numFmtId="0" fontId="20" fillId="0" borderId="0" xfId="0" applyFont="1" applyFill="1"/>
    <xf numFmtId="2" fontId="20" fillId="0" borderId="0" xfId="0" applyNumberFormat="1" applyFont="1" applyFill="1"/>
    <xf numFmtId="0" fontId="30" fillId="0" borderId="0" xfId="0" applyFont="1" applyFill="1"/>
    <xf numFmtId="2" fontId="30" fillId="0" borderId="0" xfId="0" applyNumberFormat="1" applyFont="1" applyFill="1"/>
    <xf numFmtId="0" fontId="30" fillId="0" borderId="0" xfId="0" applyFont="1" applyFill="1" applyAlignment="1">
      <alignment wrapText="1"/>
    </xf>
    <xf numFmtId="0" fontId="20" fillId="25" borderId="24" xfId="0" applyFont="1" applyFill="1" applyBorder="1" applyAlignment="1">
      <alignment horizontal="center" vertical="center" wrapText="1"/>
    </xf>
    <xf numFmtId="0" fontId="33" fillId="25" borderId="0" xfId="44" applyFont="1" applyFill="1" applyAlignment="1">
      <alignment horizontal="left" vertical="top"/>
    </xf>
    <xf numFmtId="0" fontId="33" fillId="25" borderId="0" xfId="0" applyFont="1" applyFill="1" applyBorder="1" applyAlignment="1">
      <alignment horizontal="left"/>
    </xf>
    <xf numFmtId="0" fontId="33" fillId="25" borderId="0" xfId="0" applyFont="1" applyFill="1" applyBorder="1" applyAlignment="1">
      <alignment horizontal="center" vertical="top"/>
    </xf>
    <xf numFmtId="2" fontId="33" fillId="25" borderId="0" xfId="0" applyNumberFormat="1" applyFont="1" applyFill="1" applyBorder="1" applyAlignment="1">
      <alignment vertical="center"/>
    </xf>
    <xf numFmtId="2" fontId="33" fillId="25" borderId="0" xfId="0" applyNumberFormat="1" applyFont="1" applyFill="1"/>
    <xf numFmtId="0" fontId="33" fillId="25" borderId="0" xfId="0" applyFont="1" applyFill="1"/>
    <xf numFmtId="0" fontId="33" fillId="25" borderId="0" xfId="44" applyFont="1" applyFill="1" applyAlignment="1">
      <alignment horizontal="right" vertical="center"/>
    </xf>
    <xf numFmtId="0" fontId="33" fillId="25" borderId="0" xfId="0" applyFont="1" applyFill="1" applyBorder="1" applyAlignment="1">
      <alignment vertical="center"/>
    </xf>
    <xf numFmtId="0" fontId="34" fillId="25" borderId="0" xfId="0" applyFont="1" applyFill="1" applyBorder="1" applyAlignment="1">
      <alignment horizontal="left"/>
    </xf>
    <xf numFmtId="0" fontId="33" fillId="25" borderId="0" xfId="0" applyFont="1" applyFill="1" applyAlignment="1">
      <alignment horizontal="right" vertical="top"/>
    </xf>
    <xf numFmtId="0" fontId="39" fillId="25" borderId="0" xfId="0" applyFont="1" applyFill="1"/>
    <xf numFmtId="2" fontId="39" fillId="25" borderId="0" xfId="0" applyNumberFormat="1" applyFont="1" applyFill="1"/>
    <xf numFmtId="2" fontId="20" fillId="25" borderId="0" xfId="0" applyNumberFormat="1" applyFont="1" applyFill="1" applyBorder="1"/>
    <xf numFmtId="0" fontId="20" fillId="25" borderId="0" xfId="0" applyFont="1" applyFill="1" applyBorder="1" applyAlignment="1">
      <alignment horizontal="center" vertical="top"/>
    </xf>
    <xf numFmtId="0" fontId="20" fillId="25" borderId="0" xfId="0" applyFont="1" applyFill="1" applyAlignment="1">
      <alignment horizontal="right" vertical="top"/>
    </xf>
    <xf numFmtId="2" fontId="30" fillId="25" borderId="0" xfId="0" applyNumberFormat="1" applyFont="1" applyFill="1" applyBorder="1" applyAlignment="1">
      <alignment horizontal="right"/>
    </xf>
    <xf numFmtId="0" fontId="20" fillId="25" borderId="0" xfId="0" applyFont="1" applyFill="1" applyBorder="1"/>
    <xf numFmtId="2" fontId="20" fillId="25" borderId="0" xfId="0" applyNumberFormat="1" applyFont="1" applyFill="1"/>
    <xf numFmtId="0" fontId="20" fillId="25" borderId="0" xfId="44" applyFont="1" applyFill="1" applyAlignment="1">
      <alignment horizontal="right" vertical="center"/>
    </xf>
    <xf numFmtId="2" fontId="20" fillId="25" borderId="0" xfId="0" applyNumberFormat="1" applyFont="1" applyFill="1" applyAlignment="1">
      <alignment horizontal="right"/>
    </xf>
    <xf numFmtId="0" fontId="30" fillId="25" borderId="0" xfId="44" applyFont="1" applyFill="1" applyAlignment="1">
      <alignment horizontal="right" vertical="center"/>
    </xf>
    <xf numFmtId="0" fontId="30" fillId="25" borderId="0" xfId="0" applyFont="1" applyFill="1" applyBorder="1" applyAlignment="1">
      <alignment horizontal="left"/>
    </xf>
    <xf numFmtId="2" fontId="30" fillId="25" borderId="0" xfId="0" applyNumberFormat="1" applyFont="1" applyFill="1" applyBorder="1"/>
    <xf numFmtId="2" fontId="30" fillId="25" borderId="0" xfId="0" applyNumberFormat="1" applyFont="1" applyFill="1" applyBorder="1" applyAlignment="1">
      <alignment horizontal="left" vertical="center"/>
    </xf>
    <xf numFmtId="2" fontId="30" fillId="25" borderId="0" xfId="0" applyNumberFormat="1" applyFont="1" applyFill="1"/>
    <xf numFmtId="0" fontId="30" fillId="25" borderId="0" xfId="0" applyFont="1" applyFill="1"/>
    <xf numFmtId="2" fontId="30" fillId="25" borderId="0" xfId="0" applyNumberFormat="1" applyFont="1" applyFill="1" applyBorder="1" applyAlignment="1">
      <alignment horizontal="right" vertical="center"/>
    </xf>
    <xf numFmtId="0" fontId="35" fillId="25" borderId="0" xfId="0" applyFont="1" applyFill="1" applyAlignment="1">
      <alignment horizontal="center" vertical="top" wrapText="1"/>
    </xf>
    <xf numFmtId="0" fontId="36" fillId="25" borderId="0" xfId="0" applyFont="1" applyFill="1"/>
    <xf numFmtId="0" fontId="29" fillId="25" borderId="0" xfId="0" applyNumberFormat="1" applyFont="1" applyFill="1" applyBorder="1" applyAlignment="1">
      <alignment horizontal="left" vertical="center" wrapText="1"/>
    </xf>
    <xf numFmtId="167" fontId="29" fillId="25" borderId="0" xfId="0" applyNumberFormat="1" applyFont="1" applyFill="1" applyBorder="1" applyAlignment="1">
      <alignment horizontal="center" vertical="center" wrapText="1"/>
    </xf>
    <xf numFmtId="1" fontId="29" fillId="25" borderId="0" xfId="0" applyNumberFormat="1" applyFont="1" applyFill="1" applyBorder="1" applyAlignment="1">
      <alignment horizontal="center" vertical="center" wrapText="1"/>
    </xf>
    <xf numFmtId="0" fontId="29" fillId="25" borderId="0" xfId="0" applyNumberFormat="1" applyFont="1" applyFill="1" applyBorder="1" applyAlignment="1">
      <alignment vertical="center" wrapText="1"/>
    </xf>
    <xf numFmtId="0" fontId="32" fillId="25" borderId="0" xfId="0" applyFont="1" applyFill="1" applyAlignment="1">
      <alignment horizontal="center" wrapText="1"/>
    </xf>
    <xf numFmtId="2" fontId="20" fillId="25" borderId="10" xfId="0" applyNumberFormat="1" applyFont="1" applyFill="1" applyBorder="1" applyAlignment="1">
      <alignment horizontal="center" vertical="center" wrapText="1"/>
    </xf>
    <xf numFmtId="0" fontId="30" fillId="25" borderId="10" xfId="36" applyFont="1" applyFill="1" applyBorder="1" applyAlignment="1">
      <alignment horizontal="center" vertical="center" wrapText="1"/>
    </xf>
    <xf numFmtId="0" fontId="20" fillId="25" borderId="10" xfId="0" applyNumberFormat="1" applyFont="1" applyFill="1" applyBorder="1" applyAlignment="1" applyProtection="1">
      <alignment horizontal="left" vertical="top" wrapText="1"/>
    </xf>
    <xf numFmtId="2" fontId="20" fillId="25" borderId="10" xfId="0" applyNumberFormat="1" applyFont="1" applyFill="1" applyBorder="1" applyAlignment="1" applyProtection="1">
      <alignment horizontal="center" vertical="center"/>
    </xf>
    <xf numFmtId="3" fontId="20" fillId="25" borderId="10" xfId="0" applyNumberFormat="1" applyFont="1" applyFill="1" applyBorder="1" applyAlignment="1">
      <alignment horizontal="center" vertical="center" wrapText="1"/>
    </xf>
    <xf numFmtId="0" fontId="20" fillId="25" borderId="10" xfId="0" applyNumberFormat="1" applyFont="1" applyFill="1" applyBorder="1" applyAlignment="1" applyProtection="1">
      <alignment horizontal="left" vertical="top"/>
    </xf>
    <xf numFmtId="0" fontId="20" fillId="25" borderId="10" xfId="0" applyNumberFormat="1" applyFont="1" applyFill="1" applyBorder="1" applyAlignment="1" applyProtection="1">
      <alignment horizontal="center" vertical="center"/>
    </xf>
    <xf numFmtId="0" fontId="20" fillId="25" borderId="10" xfId="0" applyNumberFormat="1" applyFont="1" applyFill="1" applyBorder="1" applyAlignment="1" applyProtection="1">
      <alignment horizontal="left" vertical="center"/>
    </xf>
    <xf numFmtId="0" fontId="26" fillId="25" borderId="10" xfId="0" applyNumberFormat="1" applyFont="1" applyFill="1" applyBorder="1" applyAlignment="1" applyProtection="1">
      <alignment horizontal="left" vertical="top"/>
    </xf>
    <xf numFmtId="3" fontId="30" fillId="25" borderId="10" xfId="0" applyNumberFormat="1" applyFont="1" applyFill="1" applyBorder="1" applyAlignment="1">
      <alignment horizontal="center" vertical="center" wrapText="1"/>
    </xf>
    <xf numFmtId="0" fontId="26" fillId="25" borderId="10" xfId="0" applyNumberFormat="1" applyFont="1" applyFill="1" applyBorder="1" applyAlignment="1" applyProtection="1">
      <alignment horizontal="left" vertical="top" wrapText="1"/>
    </xf>
    <xf numFmtId="0" fontId="29" fillId="25" borderId="0" xfId="0" applyFont="1" applyFill="1"/>
    <xf numFmtId="0" fontId="30" fillId="25" borderId="10" xfId="0" applyFont="1" applyFill="1" applyBorder="1" applyAlignment="1">
      <alignment vertical="center"/>
    </xf>
    <xf numFmtId="2" fontId="30" fillId="25" borderId="10" xfId="36" applyNumberFormat="1" applyFont="1" applyFill="1" applyBorder="1" applyAlignment="1">
      <alignment horizontal="center" vertical="center" wrapText="1"/>
    </xf>
    <xf numFmtId="2" fontId="30" fillId="25" borderId="10" xfId="0" applyNumberFormat="1" applyFont="1" applyFill="1" applyBorder="1" applyAlignment="1">
      <alignment horizontal="center" vertical="center"/>
    </xf>
    <xf numFmtId="3" fontId="31" fillId="25" borderId="10" xfId="0" applyNumberFormat="1" applyFont="1" applyFill="1" applyBorder="1" applyAlignment="1">
      <alignment horizontal="center" vertical="center"/>
    </xf>
    <xf numFmtId="4" fontId="31" fillId="25" borderId="10" xfId="0" applyNumberFormat="1" applyFont="1" applyFill="1" applyBorder="1" applyAlignment="1">
      <alignment horizontal="center" vertical="center"/>
    </xf>
    <xf numFmtId="0" fontId="20" fillId="25" borderId="20" xfId="0" applyNumberFormat="1" applyFont="1" applyFill="1" applyBorder="1" applyAlignment="1" applyProtection="1">
      <alignment horizontal="left" vertical="top" wrapText="1"/>
    </xf>
    <xf numFmtId="0" fontId="22" fillId="25" borderId="0" xfId="0" applyFont="1" applyFill="1" applyAlignment="1">
      <alignment horizontal="left"/>
    </xf>
    <xf numFmtId="0" fontId="20" fillId="25" borderId="10" xfId="0" applyNumberFormat="1" applyFont="1" applyFill="1" applyBorder="1" applyAlignment="1" applyProtection="1">
      <alignment horizontal="left"/>
    </xf>
    <xf numFmtId="0" fontId="20" fillId="25" borderId="19" xfId="0" applyNumberFormat="1" applyFont="1" applyFill="1" applyBorder="1" applyAlignment="1" applyProtection="1">
      <alignment horizontal="left" vertical="top"/>
    </xf>
    <xf numFmtId="0" fontId="20" fillId="25" borderId="22" xfId="0" applyNumberFormat="1" applyFont="1" applyFill="1" applyBorder="1" applyAlignment="1" applyProtection="1">
      <alignment horizontal="left" vertical="top"/>
    </xf>
    <xf numFmtId="4" fontId="20" fillId="25" borderId="20" xfId="0" applyNumberFormat="1" applyFont="1" applyFill="1" applyBorder="1" applyAlignment="1" applyProtection="1">
      <alignment horizontal="center" vertical="top"/>
    </xf>
    <xf numFmtId="4" fontId="20" fillId="25" borderId="10" xfId="0" applyNumberFormat="1" applyFont="1" applyFill="1" applyBorder="1" applyAlignment="1" applyProtection="1">
      <alignment horizontal="center" vertical="top"/>
    </xf>
    <xf numFmtId="0" fontId="20" fillId="25" borderId="19" xfId="0" applyNumberFormat="1" applyFont="1" applyFill="1" applyBorder="1" applyAlignment="1" applyProtection="1">
      <alignment horizontal="left" vertical="top" wrapText="1"/>
    </xf>
    <xf numFmtId="4" fontId="20" fillId="25" borderId="19" xfId="0" applyNumberFormat="1" applyFont="1" applyFill="1" applyBorder="1" applyAlignment="1" applyProtection="1">
      <alignment horizontal="center" vertical="top"/>
    </xf>
    <xf numFmtId="0" fontId="30" fillId="25" borderId="23" xfId="36" applyFont="1" applyFill="1" applyBorder="1" applyAlignment="1">
      <alignment horizontal="center" vertical="center" wrapText="1"/>
    </xf>
    <xf numFmtId="0" fontId="31" fillId="25" borderId="24" xfId="0" applyFont="1" applyFill="1" applyBorder="1" applyAlignment="1">
      <alignment vertical="center"/>
    </xf>
    <xf numFmtId="2" fontId="30" fillId="25" borderId="24" xfId="36" applyNumberFormat="1" applyFont="1" applyFill="1" applyBorder="1" applyAlignment="1">
      <alignment horizontal="center" vertical="center" wrapText="1"/>
    </xf>
    <xf numFmtId="2" fontId="30" fillId="25" borderId="21" xfId="0" applyNumberFormat="1" applyFont="1" applyFill="1" applyBorder="1" applyAlignment="1">
      <alignment horizontal="center" vertical="center"/>
    </xf>
    <xf numFmtId="0" fontId="30" fillId="25" borderId="0" xfId="36" applyFont="1" applyFill="1" applyBorder="1" applyAlignment="1">
      <alignment horizontal="center" vertical="center" wrapText="1"/>
    </xf>
    <xf numFmtId="0" fontId="30" fillId="25" borderId="0" xfId="0" applyFont="1" applyFill="1" applyBorder="1" applyAlignment="1">
      <alignment vertical="center"/>
    </xf>
    <xf numFmtId="2" fontId="30" fillId="25" borderId="0" xfId="36" applyNumberFormat="1" applyFont="1" applyFill="1" applyBorder="1" applyAlignment="1">
      <alignment horizontal="center" vertical="center" wrapText="1"/>
    </xf>
    <xf numFmtId="2" fontId="30" fillId="25" borderId="0" xfId="0" applyNumberFormat="1" applyFont="1" applyFill="1" applyBorder="1" applyAlignment="1">
      <alignment horizontal="center" vertical="center"/>
    </xf>
    <xf numFmtId="3" fontId="30" fillId="25" borderId="0" xfId="0" applyNumberFormat="1" applyFont="1" applyFill="1" applyBorder="1" applyAlignment="1">
      <alignment horizontal="center" vertical="center"/>
    </xf>
    <xf numFmtId="0" fontId="30" fillId="25" borderId="0" xfId="0" applyFont="1" applyFill="1" applyAlignment="1">
      <alignment wrapText="1"/>
    </xf>
    <xf numFmtId="2" fontId="29" fillId="25" borderId="0" xfId="0" applyNumberFormat="1" applyFont="1" applyFill="1"/>
    <xf numFmtId="4" fontId="31" fillId="25" borderId="0" xfId="0" applyNumberFormat="1" applyFont="1" applyFill="1" applyBorder="1" applyAlignment="1">
      <alignment horizontal="center" vertical="center"/>
    </xf>
    <xf numFmtId="0" fontId="20" fillId="25" borderId="24" xfId="0" applyFont="1" applyFill="1" applyBorder="1" applyAlignment="1">
      <alignment horizontal="center" vertical="center" wrapText="1"/>
    </xf>
    <xf numFmtId="0" fontId="40" fillId="25" borderId="0" xfId="0" applyFont="1" applyFill="1" applyAlignment="1">
      <alignment horizontal="left"/>
    </xf>
    <xf numFmtId="3" fontId="30" fillId="25" borderId="10" xfId="0" applyNumberFormat="1" applyFont="1" applyFill="1" applyBorder="1" applyAlignment="1" applyProtection="1">
      <alignment horizontal="center"/>
    </xf>
    <xf numFmtId="3" fontId="29" fillId="25" borderId="0" xfId="0" applyNumberFormat="1" applyFont="1" applyFill="1"/>
    <xf numFmtId="0" fontId="26" fillId="25" borderId="10" xfId="36" applyFont="1" applyFill="1" applyBorder="1" applyAlignment="1">
      <alignment horizontal="center" vertical="center" wrapText="1"/>
    </xf>
    <xf numFmtId="0" fontId="26" fillId="25" borderId="19" xfId="36" applyFont="1" applyFill="1" applyBorder="1" applyAlignment="1">
      <alignment horizontal="center" vertical="center" wrapText="1"/>
    </xf>
    <xf numFmtId="0" fontId="20" fillId="25" borderId="0" xfId="0" applyFont="1" applyFill="1" applyBorder="1" applyAlignment="1">
      <alignment horizontal="center" vertical="center"/>
    </xf>
    <xf numFmtId="0" fontId="22" fillId="25" borderId="10" xfId="0" applyFont="1" applyFill="1" applyBorder="1" applyAlignment="1">
      <alignment horizontal="left" vertical="center" wrapText="1"/>
    </xf>
    <xf numFmtId="0" fontId="22" fillId="25" borderId="23" xfId="0" applyFont="1" applyFill="1" applyBorder="1" applyAlignment="1">
      <alignment horizontal="center" vertical="center" wrapText="1"/>
    </xf>
    <xf numFmtId="0" fontId="22" fillId="25" borderId="24" xfId="0" applyFont="1" applyFill="1" applyBorder="1" applyAlignment="1">
      <alignment horizontal="center" vertical="center" wrapText="1"/>
    </xf>
    <xf numFmtId="0" fontId="22" fillId="25" borderId="21" xfId="0" applyFont="1" applyFill="1" applyBorder="1" applyAlignment="1">
      <alignment horizontal="center" vertical="center" wrapText="1"/>
    </xf>
    <xf numFmtId="0" fontId="20" fillId="25" borderId="24" xfId="0" applyFont="1" applyFill="1" applyBorder="1" applyAlignment="1">
      <alignment horizontal="center" vertical="center" wrapText="1"/>
    </xf>
    <xf numFmtId="0" fontId="22" fillId="25" borderId="0" xfId="36" applyFont="1" applyFill="1" applyBorder="1" applyAlignment="1">
      <alignment vertical="center" wrapText="1"/>
    </xf>
    <xf numFmtId="0" fontId="22" fillId="25" borderId="24" xfId="0" applyFont="1" applyFill="1" applyBorder="1" applyAlignment="1">
      <alignment horizontal="left" vertical="center" wrapText="1"/>
    </xf>
    <xf numFmtId="0" fontId="22" fillId="25" borderId="21" xfId="0" applyFont="1" applyFill="1" applyBorder="1" applyAlignment="1">
      <alignment horizontal="left" vertical="center" wrapText="1"/>
    </xf>
    <xf numFmtId="0" fontId="27" fillId="25" borderId="10" xfId="0" applyFont="1" applyFill="1" applyBorder="1" applyAlignment="1">
      <alignment horizontal="center" vertical="center" wrapText="1"/>
    </xf>
    <xf numFmtId="0" fontId="27" fillId="25" borderId="19" xfId="0" applyFont="1" applyFill="1" applyBorder="1" applyAlignment="1">
      <alignment horizontal="center" vertical="center" wrapText="1"/>
    </xf>
    <xf numFmtId="1" fontId="26" fillId="25" borderId="10" xfId="36" applyNumberFormat="1" applyFont="1" applyFill="1" applyBorder="1" applyAlignment="1">
      <alignment horizontal="center" vertical="center" wrapText="1"/>
    </xf>
    <xf numFmtId="1" fontId="26" fillId="25" borderId="19" xfId="36" applyNumberFormat="1" applyFont="1" applyFill="1" applyBorder="1" applyAlignment="1">
      <alignment horizontal="center" vertical="center" wrapText="1"/>
    </xf>
    <xf numFmtId="49" fontId="26" fillId="25" borderId="19" xfId="36" applyNumberFormat="1" applyFont="1" applyFill="1" applyBorder="1" applyAlignment="1">
      <alignment horizontal="center" vertical="center" wrapText="1"/>
    </xf>
    <xf numFmtId="49" fontId="26" fillId="25" borderId="20" xfId="36" applyNumberFormat="1" applyFont="1" applyFill="1" applyBorder="1" applyAlignment="1">
      <alignment horizontal="center" vertical="center" wrapText="1"/>
    </xf>
    <xf numFmtId="0" fontId="20" fillId="25" borderId="10" xfId="36" applyFont="1" applyFill="1" applyBorder="1" applyAlignment="1">
      <alignment horizontal="left" vertical="center" wrapText="1"/>
    </xf>
    <xf numFmtId="0" fontId="20" fillId="25" borderId="31" xfId="0" applyFont="1" applyFill="1" applyBorder="1" applyAlignment="1">
      <alignment horizontal="center" vertical="center" wrapText="1"/>
    </xf>
    <xf numFmtId="0" fontId="20" fillId="25" borderId="0" xfId="0" applyFont="1" applyFill="1" applyBorder="1" applyAlignment="1">
      <alignment horizontal="center" vertical="center" wrapText="1"/>
    </xf>
    <xf numFmtId="0" fontId="22" fillId="25" borderId="0" xfId="0" applyFont="1" applyFill="1" applyAlignment="1">
      <alignment horizontal="left" vertical="center" wrapText="1"/>
    </xf>
    <xf numFmtId="0" fontId="22" fillId="25" borderId="0" xfId="0" applyFont="1" applyFill="1" applyAlignment="1">
      <alignment horizontal="center" vertical="center"/>
    </xf>
    <xf numFmtId="0" fontId="20" fillId="25" borderId="0" xfId="0" applyFont="1" applyFill="1" applyBorder="1" applyAlignment="1">
      <alignment horizontal="left" vertical="center"/>
    </xf>
    <xf numFmtId="0" fontId="22" fillId="25" borderId="0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 vertical="top" wrapText="1"/>
    </xf>
    <xf numFmtId="0" fontId="26" fillId="25" borderId="19" xfId="0" applyFont="1" applyFill="1" applyBorder="1" applyAlignment="1">
      <alignment horizontal="center" vertical="center" wrapText="1"/>
    </xf>
    <xf numFmtId="0" fontId="26" fillId="25" borderId="17" xfId="0" applyFont="1" applyFill="1" applyBorder="1" applyAlignment="1">
      <alignment horizontal="center" vertical="center" wrapText="1"/>
    </xf>
    <xf numFmtId="0" fontId="23" fillId="25" borderId="23" xfId="0" applyFont="1" applyFill="1" applyBorder="1" applyAlignment="1">
      <alignment horizontal="left"/>
    </xf>
    <xf numFmtId="0" fontId="23" fillId="25" borderId="21" xfId="0" applyFont="1" applyFill="1" applyBorder="1" applyAlignment="1">
      <alignment horizontal="left"/>
    </xf>
    <xf numFmtId="49" fontId="20" fillId="24" borderId="14" xfId="37" applyNumberFormat="1" applyFont="1" applyFill="1" applyBorder="1" applyAlignment="1">
      <alignment horizontal="center" vertical="center" wrapText="1"/>
    </xf>
    <xf numFmtId="0" fontId="23" fillId="0" borderId="10" xfId="0" applyFont="1" applyBorder="1" applyAlignment="1"/>
    <xf numFmtId="0" fontId="23" fillId="0" borderId="0" xfId="0" applyFont="1" applyAlignment="1">
      <alignment horizontal="center"/>
    </xf>
    <xf numFmtId="4" fontId="20" fillId="24" borderId="15" xfId="37" applyNumberFormat="1" applyFont="1" applyFill="1" applyBorder="1" applyAlignment="1">
      <alignment horizontal="center" vertical="center" wrapText="1"/>
    </xf>
    <xf numFmtId="4" fontId="23" fillId="0" borderId="12" xfId="0" applyNumberFormat="1" applyFont="1" applyBorder="1" applyAlignment="1"/>
    <xf numFmtId="49" fontId="20" fillId="24" borderId="13" xfId="37" applyNumberFormat="1" applyFont="1" applyFill="1" applyBorder="1" applyAlignment="1">
      <alignment horizontal="center" vertical="center" wrapText="1"/>
    </xf>
    <xf numFmtId="0" fontId="23" fillId="0" borderId="11" xfId="0" applyFont="1" applyBorder="1" applyAlignment="1"/>
    <xf numFmtId="0" fontId="24" fillId="0" borderId="0" xfId="0" applyFont="1" applyAlignment="1">
      <alignment horizontal="center" vertical="center"/>
    </xf>
    <xf numFmtId="166" fontId="20" fillId="0" borderId="30" xfId="0" applyNumberFormat="1" applyFont="1" applyBorder="1" applyAlignment="1">
      <alignment horizontal="center" wrapText="1"/>
    </xf>
    <xf numFmtId="3" fontId="30" fillId="25" borderId="23" xfId="0" applyNumberFormat="1" applyFont="1" applyFill="1" applyBorder="1" applyAlignment="1">
      <alignment horizontal="left" vertical="center"/>
    </xf>
    <xf numFmtId="3" fontId="30" fillId="25" borderId="24" xfId="0" applyNumberFormat="1" applyFont="1" applyFill="1" applyBorder="1" applyAlignment="1">
      <alignment horizontal="left" vertical="center"/>
    </xf>
    <xf numFmtId="3" fontId="30" fillId="25" borderId="21" xfId="0" applyNumberFormat="1" applyFont="1" applyFill="1" applyBorder="1" applyAlignment="1">
      <alignment horizontal="left" vertical="center"/>
    </xf>
    <xf numFmtId="0" fontId="37" fillId="25" borderId="10" xfId="36" applyFont="1" applyFill="1" applyBorder="1" applyAlignment="1">
      <alignment horizontal="left" vertical="center" wrapText="1"/>
    </xf>
    <xf numFmtId="0" fontId="37" fillId="25" borderId="23" xfId="36" applyFont="1" applyFill="1" applyBorder="1" applyAlignment="1">
      <alignment horizontal="left" vertical="center" wrapText="1"/>
    </xf>
    <xf numFmtId="0" fontId="37" fillId="25" borderId="24" xfId="36" applyFont="1" applyFill="1" applyBorder="1" applyAlignment="1">
      <alignment horizontal="left" vertical="center" wrapText="1"/>
    </xf>
    <xf numFmtId="0" fontId="37" fillId="25" borderId="21" xfId="36" applyFont="1" applyFill="1" applyBorder="1" applyAlignment="1">
      <alignment horizontal="left" vertical="center" wrapText="1"/>
    </xf>
    <xf numFmtId="0" fontId="37" fillId="25" borderId="23" xfId="0" applyFont="1" applyFill="1" applyBorder="1" applyAlignment="1">
      <alignment horizontal="left" vertical="center" wrapText="1"/>
    </xf>
    <xf numFmtId="0" fontId="37" fillId="25" borderId="24" xfId="0" applyFont="1" applyFill="1" applyBorder="1" applyAlignment="1">
      <alignment horizontal="left" vertical="center" wrapText="1"/>
    </xf>
    <xf numFmtId="0" fontId="37" fillId="25" borderId="21" xfId="0" applyFont="1" applyFill="1" applyBorder="1" applyAlignment="1">
      <alignment horizontal="left" vertical="center" wrapText="1"/>
    </xf>
    <xf numFmtId="2" fontId="20" fillId="25" borderId="0" xfId="0" applyNumberFormat="1" applyFont="1" applyFill="1" applyAlignment="1">
      <alignment horizontal="center"/>
    </xf>
    <xf numFmtId="0" fontId="30" fillId="25" borderId="0" xfId="0" applyFont="1" applyFill="1" applyBorder="1"/>
    <xf numFmtId="0" fontId="29" fillId="25" borderId="0" xfId="0" applyFont="1" applyFill="1" applyAlignment="1">
      <alignment horizontal="center" vertical="center" wrapText="1"/>
    </xf>
    <xf numFmtId="0" fontId="32" fillId="25" borderId="0" xfId="0" applyFont="1" applyFill="1" applyAlignment="1">
      <alignment horizontal="center" vertical="top" wrapText="1"/>
    </xf>
    <xf numFmtId="0" fontId="32" fillId="25" borderId="0" xfId="0" applyFont="1" applyFill="1" applyAlignment="1">
      <alignment horizontal="center" vertical="top"/>
    </xf>
    <xf numFmtId="3" fontId="31" fillId="25" borderId="31" xfId="0" applyNumberFormat="1" applyFont="1" applyFill="1" applyBorder="1" applyAlignment="1">
      <alignment horizontal="left" vertical="center"/>
    </xf>
    <xf numFmtId="0" fontId="38" fillId="25" borderId="23" xfId="0" applyFont="1" applyFill="1" applyBorder="1" applyAlignment="1">
      <alignment horizontal="left" vertical="center" wrapText="1"/>
    </xf>
    <xf numFmtId="0" fontId="38" fillId="25" borderId="24" xfId="0" applyFont="1" applyFill="1" applyBorder="1" applyAlignment="1">
      <alignment horizontal="left" vertical="center" wrapText="1"/>
    </xf>
    <xf numFmtId="0" fontId="38" fillId="25" borderId="21" xfId="0" applyFont="1" applyFill="1" applyBorder="1" applyAlignment="1">
      <alignment horizontal="left" vertical="center" wrapText="1"/>
    </xf>
    <xf numFmtId="0" fontId="30" fillId="25" borderId="0" xfId="44" applyFont="1" applyFill="1" applyBorder="1" applyAlignment="1">
      <alignment horizontal="left" wrapText="1"/>
    </xf>
    <xf numFmtId="0" fontId="20" fillId="25" borderId="0" xfId="0" applyFont="1" applyFill="1" applyAlignment="1">
      <alignment wrapText="1"/>
    </xf>
    <xf numFmtId="0" fontId="38" fillId="25" borderId="10" xfId="36" applyFont="1" applyFill="1" applyBorder="1" applyAlignment="1">
      <alignment horizontal="left" vertical="center" wrapText="1"/>
    </xf>
    <xf numFmtId="0" fontId="30" fillId="25" borderId="0" xfId="44" applyFont="1" applyFill="1" applyAlignment="1">
      <alignment horizontal="left" vertical="center"/>
    </xf>
  </cellXfs>
  <cellStyles count="4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4"/>
    <cellStyle name="Обычный_Лист1" xfId="36"/>
    <cellStyle name="Обычный_Лист2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view="pageBreakPreview" topLeftCell="A82" zoomScaleNormal="100" zoomScaleSheetLayoutView="100" workbookViewId="0">
      <selection activeCell="K90" sqref="K90"/>
    </sheetView>
  </sheetViews>
  <sheetFormatPr defaultColWidth="9.140625" defaultRowHeight="12.75" x14ac:dyDescent="0.2"/>
  <cols>
    <col min="1" max="1" width="8.42578125" style="102" customWidth="1"/>
    <col min="2" max="2" width="24.5703125" style="4" customWidth="1"/>
    <col min="3" max="3" width="5.85546875" style="5" customWidth="1"/>
    <col min="4" max="4" width="7" style="6" customWidth="1"/>
    <col min="5" max="5" width="18.7109375" style="93" customWidth="1"/>
    <col min="6" max="6" width="8.140625" style="104" customWidth="1"/>
    <col min="7" max="7" width="8.85546875" style="8" customWidth="1"/>
    <col min="8" max="8" width="6.28515625" style="104" customWidth="1"/>
    <col min="9" max="9" width="7.5703125" style="7" customWidth="1"/>
    <col min="10" max="10" width="6.7109375" style="7" customWidth="1"/>
    <col min="11" max="11" width="5.85546875" style="104" customWidth="1"/>
    <col min="12" max="12" width="7.7109375" style="7" customWidth="1"/>
    <col min="13" max="13" width="7.7109375" style="104" customWidth="1"/>
    <col min="14" max="14" width="10.28515625" style="104" customWidth="1"/>
    <col min="15" max="15" width="10.28515625" style="4" customWidth="1"/>
    <col min="16" max="16" width="8.85546875" style="4" customWidth="1"/>
    <col min="17" max="16384" width="9.140625" style="104"/>
  </cols>
  <sheetData>
    <row r="1" spans="1:16" x14ac:dyDescent="0.2">
      <c r="A1" s="248" t="s">
        <v>112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</row>
    <row r="2" spans="1:16" x14ac:dyDescent="0.2"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16" s="21" customFormat="1" x14ac:dyDescent="0.2">
      <c r="A3" s="252" t="s">
        <v>78</v>
      </c>
      <c r="B3" s="252"/>
      <c r="C3" s="66"/>
      <c r="D3" s="38"/>
      <c r="E3" s="249"/>
      <c r="F3" s="249"/>
      <c r="G3" s="249"/>
      <c r="H3" s="249"/>
      <c r="I3" s="249"/>
      <c r="J3" s="65"/>
      <c r="L3" s="65"/>
      <c r="O3" s="20"/>
      <c r="P3" s="71" t="s">
        <v>35</v>
      </c>
    </row>
    <row r="4" spans="1:16" x14ac:dyDescent="0.2">
      <c r="A4" s="1" t="s">
        <v>120</v>
      </c>
      <c r="B4" s="104"/>
      <c r="P4" s="28" t="s">
        <v>36</v>
      </c>
    </row>
    <row r="5" spans="1:16" x14ac:dyDescent="0.2">
      <c r="A5" s="1" t="s">
        <v>121</v>
      </c>
      <c r="B5" s="104"/>
      <c r="P5" s="28" t="s">
        <v>92</v>
      </c>
    </row>
    <row r="6" spans="1:16" x14ac:dyDescent="0.2">
      <c r="A6" s="1" t="s">
        <v>122</v>
      </c>
      <c r="B6" s="115"/>
      <c r="C6" s="115"/>
      <c r="D6" s="115"/>
      <c r="P6" s="28" t="s">
        <v>97</v>
      </c>
    </row>
    <row r="7" spans="1:16" x14ac:dyDescent="0.2">
      <c r="A7" s="251" t="s">
        <v>123</v>
      </c>
      <c r="B7" s="251"/>
      <c r="C7" s="251"/>
      <c r="D7" s="251"/>
      <c r="P7" s="28" t="s">
        <v>123</v>
      </c>
    </row>
    <row r="8" spans="1:16" x14ac:dyDescent="0.2">
      <c r="A8" s="104"/>
      <c r="B8" s="104"/>
      <c r="P8" s="28"/>
    </row>
    <row r="9" spans="1:16" x14ac:dyDescent="0.2">
      <c r="P9" s="28"/>
    </row>
    <row r="10" spans="1:16" x14ac:dyDescent="0.2">
      <c r="P10" s="28"/>
    </row>
    <row r="11" spans="1:16" x14ac:dyDescent="0.2">
      <c r="A11" s="250" t="s">
        <v>136</v>
      </c>
      <c r="B11" s="250"/>
      <c r="C11" s="250"/>
      <c r="D11" s="250"/>
      <c r="E11" s="250"/>
      <c r="F11" s="250"/>
      <c r="G11" s="250"/>
      <c r="H11" s="250"/>
      <c r="I11" s="250"/>
      <c r="J11" s="250"/>
      <c r="K11" s="250"/>
      <c r="L11" s="250"/>
      <c r="M11" s="250"/>
      <c r="N11" s="250"/>
      <c r="O11" s="250"/>
      <c r="P11" s="250"/>
    </row>
    <row r="12" spans="1:16" s="57" customFormat="1" ht="12.75" customHeight="1" x14ac:dyDescent="0.2">
      <c r="A12" s="253" t="s">
        <v>127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</row>
    <row r="13" spans="1:16" x14ac:dyDescent="0.2">
      <c r="A13" s="248" t="s">
        <v>128</v>
      </c>
      <c r="B13" s="248"/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</row>
    <row r="14" spans="1:16" x14ac:dyDescent="0.2">
      <c r="B14" s="102"/>
      <c r="C14" s="247" t="s">
        <v>138</v>
      </c>
      <c r="D14" s="247"/>
      <c r="E14" s="247"/>
      <c r="F14" s="247"/>
      <c r="G14" s="247"/>
      <c r="H14" s="247"/>
      <c r="I14" s="247"/>
      <c r="J14" s="247"/>
      <c r="K14" s="247"/>
      <c r="L14" s="102"/>
      <c r="M14" s="102"/>
      <c r="N14" s="102"/>
      <c r="O14" s="102"/>
      <c r="P14" s="102"/>
    </row>
    <row r="15" spans="1:16" s="116" customFormat="1" ht="60.75" customHeight="1" x14ac:dyDescent="0.2">
      <c r="A15" s="229" t="s">
        <v>14</v>
      </c>
      <c r="B15" s="229" t="s">
        <v>17</v>
      </c>
      <c r="C15" s="229" t="s">
        <v>0</v>
      </c>
      <c r="D15" s="242" t="s">
        <v>20</v>
      </c>
      <c r="E15" s="229" t="s">
        <v>18</v>
      </c>
      <c r="F15" s="229" t="s">
        <v>21</v>
      </c>
      <c r="G15" s="244" t="s">
        <v>7</v>
      </c>
      <c r="H15" s="229" t="s">
        <v>43</v>
      </c>
      <c r="I15" s="229"/>
      <c r="J15" s="229"/>
      <c r="K15" s="229"/>
      <c r="L15" s="240" t="s">
        <v>42</v>
      </c>
      <c r="M15" s="240" t="s">
        <v>42</v>
      </c>
      <c r="N15" s="240" t="s">
        <v>22</v>
      </c>
      <c r="O15" s="254" t="s">
        <v>25</v>
      </c>
      <c r="P15" s="254" t="s">
        <v>26</v>
      </c>
    </row>
    <row r="16" spans="1:16" s="116" customFormat="1" ht="11.25" x14ac:dyDescent="0.2">
      <c r="A16" s="230"/>
      <c r="B16" s="230"/>
      <c r="C16" s="230"/>
      <c r="D16" s="243"/>
      <c r="E16" s="230"/>
      <c r="F16" s="230"/>
      <c r="G16" s="245"/>
      <c r="H16" s="117" t="s">
        <v>3</v>
      </c>
      <c r="I16" s="118" t="s">
        <v>4</v>
      </c>
      <c r="J16" s="118" t="s">
        <v>5</v>
      </c>
      <c r="K16" s="118" t="s">
        <v>6</v>
      </c>
      <c r="L16" s="241"/>
      <c r="M16" s="241"/>
      <c r="N16" s="241"/>
      <c r="O16" s="255"/>
      <c r="P16" s="255"/>
    </row>
    <row r="17" spans="1:16" s="125" customFormat="1" ht="11.25" x14ac:dyDescent="0.2">
      <c r="A17" s="119">
        <v>1</v>
      </c>
      <c r="B17" s="119">
        <v>2</v>
      </c>
      <c r="C17" s="119">
        <v>3</v>
      </c>
      <c r="D17" s="120">
        <v>4</v>
      </c>
      <c r="E17" s="119">
        <v>5</v>
      </c>
      <c r="F17" s="121">
        <v>6</v>
      </c>
      <c r="G17" s="122" t="s">
        <v>91</v>
      </c>
      <c r="H17" s="121">
        <v>8</v>
      </c>
      <c r="I17" s="123">
        <v>9</v>
      </c>
      <c r="J17" s="123">
        <v>10</v>
      </c>
      <c r="K17" s="123">
        <v>11</v>
      </c>
      <c r="L17" s="123">
        <v>12</v>
      </c>
      <c r="M17" s="123">
        <v>13</v>
      </c>
      <c r="N17" s="123">
        <v>14</v>
      </c>
      <c r="O17" s="124">
        <v>15</v>
      </c>
      <c r="P17" s="124">
        <v>16</v>
      </c>
    </row>
    <row r="18" spans="1:16" s="7" customFormat="1" x14ac:dyDescent="0.2">
      <c r="A18" s="69" t="s">
        <v>99</v>
      </c>
      <c r="C18" s="101"/>
      <c r="D18" s="43"/>
      <c r="E18" s="103"/>
      <c r="F18" s="44"/>
      <c r="G18" s="12"/>
      <c r="H18" s="44"/>
      <c r="I18" s="17"/>
      <c r="J18" s="17"/>
      <c r="K18" s="17"/>
      <c r="L18" s="17"/>
      <c r="M18" s="17"/>
      <c r="N18" s="17"/>
      <c r="O18" s="19"/>
      <c r="P18" s="19"/>
    </row>
    <row r="19" spans="1:16" ht="15.75" x14ac:dyDescent="0.2">
      <c r="A19" s="98"/>
      <c r="B19" s="96" t="s">
        <v>38</v>
      </c>
      <c r="C19" s="98" t="s">
        <v>16</v>
      </c>
      <c r="D19" s="100">
        <v>50</v>
      </c>
      <c r="E19" s="96" t="s">
        <v>37</v>
      </c>
      <c r="F19" s="98">
        <v>21</v>
      </c>
      <c r="G19" s="11" t="s">
        <v>12</v>
      </c>
      <c r="H19" s="99"/>
      <c r="I19" s="99"/>
      <c r="J19" s="99"/>
      <c r="K19" s="99"/>
      <c r="L19" s="51">
        <v>1.028</v>
      </c>
      <c r="M19" s="10">
        <f t="shared" ref="M19:M20" si="0">SUM(H19:L19)</f>
        <v>1.028</v>
      </c>
      <c r="N19" s="10">
        <f t="shared" ref="N19:N20" si="1">ROUND(D19*F19*M19,1)</f>
        <v>1079.4000000000001</v>
      </c>
      <c r="O19" s="13"/>
      <c r="P19" s="13"/>
    </row>
    <row r="20" spans="1:16" ht="25.5" x14ac:dyDescent="0.2">
      <c r="A20" s="98"/>
      <c r="B20" s="96" t="s">
        <v>50</v>
      </c>
      <c r="C20" s="98" t="s">
        <v>16</v>
      </c>
      <c r="D20" s="100">
        <v>100</v>
      </c>
      <c r="E20" s="96" t="s">
        <v>37</v>
      </c>
      <c r="F20" s="98">
        <v>21</v>
      </c>
      <c r="G20" s="11" t="s">
        <v>12</v>
      </c>
      <c r="H20" s="99"/>
      <c r="I20" s="99"/>
      <c r="J20" s="99"/>
      <c r="K20" s="99"/>
      <c r="L20" s="51">
        <v>1.028</v>
      </c>
      <c r="M20" s="10">
        <f t="shared" si="0"/>
        <v>1.028</v>
      </c>
      <c r="N20" s="10">
        <f t="shared" si="1"/>
        <v>2158.8000000000002</v>
      </c>
      <c r="O20" s="13"/>
      <c r="P20" s="13"/>
    </row>
    <row r="21" spans="1:16" s="115" customFormat="1" ht="45" customHeight="1" x14ac:dyDescent="0.2">
      <c r="A21" s="130" t="s">
        <v>141</v>
      </c>
      <c r="B21" s="146" t="s">
        <v>142</v>
      </c>
      <c r="C21" s="130" t="s">
        <v>16</v>
      </c>
      <c r="D21" s="132">
        <v>45</v>
      </c>
      <c r="E21" s="146" t="s">
        <v>37</v>
      </c>
      <c r="F21" s="51">
        <v>21</v>
      </c>
      <c r="G21" s="11" t="s">
        <v>12</v>
      </c>
      <c r="H21" s="131"/>
      <c r="I21" s="131"/>
      <c r="J21" s="131"/>
      <c r="K21" s="131"/>
      <c r="L21" s="51">
        <v>1.028</v>
      </c>
      <c r="M21" s="10">
        <f t="shared" ref="M21" si="2">SUM(H21:L21)</f>
        <v>1.028</v>
      </c>
      <c r="N21" s="10">
        <f t="shared" ref="N21" si="3">ROUND(D21*F21*M21,1)</f>
        <v>971.5</v>
      </c>
      <c r="O21" s="13"/>
      <c r="P21" s="13"/>
    </row>
    <row r="22" spans="1:16" x14ac:dyDescent="0.2">
      <c r="A22" s="69" t="s">
        <v>44</v>
      </c>
      <c r="B22" s="13"/>
      <c r="C22" s="98"/>
      <c r="D22" s="32"/>
      <c r="E22" s="26"/>
      <c r="F22" s="51"/>
      <c r="G22" s="11"/>
      <c r="H22" s="99"/>
      <c r="I22" s="99"/>
      <c r="J22" s="99"/>
      <c r="K22" s="99"/>
      <c r="L22" s="51"/>
      <c r="M22" s="10">
        <f t="shared" ref="M22:M25" si="4">SUM(H22:L22)</f>
        <v>0</v>
      </c>
      <c r="N22" s="10">
        <f t="shared" ref="N22:N25" si="5">ROUND(D22*F22*M22,1)</f>
        <v>0</v>
      </c>
      <c r="O22" s="13"/>
      <c r="P22" s="13">
        <f>N22</f>
        <v>0</v>
      </c>
    </row>
    <row r="23" spans="1:16" ht="15.75" x14ac:dyDescent="0.2">
      <c r="A23" s="98"/>
      <c r="B23" s="96" t="s">
        <v>45</v>
      </c>
      <c r="C23" s="98" t="s">
        <v>16</v>
      </c>
      <c r="D23" s="100">
        <v>1100</v>
      </c>
      <c r="E23" s="96" t="s">
        <v>37</v>
      </c>
      <c r="F23" s="51">
        <v>21</v>
      </c>
      <c r="G23" s="11" t="s">
        <v>11</v>
      </c>
      <c r="H23" s="99"/>
      <c r="I23" s="99">
        <v>0.47899999999999998</v>
      </c>
      <c r="J23" s="99"/>
      <c r="K23" s="99"/>
      <c r="L23" s="51"/>
      <c r="M23" s="10">
        <f t="shared" si="4"/>
        <v>0.47899999999999998</v>
      </c>
      <c r="N23" s="10">
        <f t="shared" si="5"/>
        <v>11064.9</v>
      </c>
      <c r="O23" s="13"/>
      <c r="P23" s="13"/>
    </row>
    <row r="24" spans="1:16" ht="25.5" x14ac:dyDescent="0.2">
      <c r="A24" s="98"/>
      <c r="B24" s="96" t="s">
        <v>111</v>
      </c>
      <c r="C24" s="98" t="s">
        <v>2</v>
      </c>
      <c r="D24" s="100">
        <v>200</v>
      </c>
      <c r="E24" s="96" t="s">
        <v>37</v>
      </c>
      <c r="F24" s="51">
        <v>8</v>
      </c>
      <c r="G24" s="11" t="s">
        <v>9</v>
      </c>
      <c r="H24" s="99"/>
      <c r="I24" s="99"/>
      <c r="J24" s="99"/>
      <c r="K24" s="10"/>
      <c r="L24" s="10">
        <v>0.48399999999999999</v>
      </c>
      <c r="M24" s="10">
        <f t="shared" si="4"/>
        <v>0.48399999999999999</v>
      </c>
      <c r="N24" s="10">
        <f t="shared" si="5"/>
        <v>774.4</v>
      </c>
      <c r="O24" s="13"/>
      <c r="P24" s="13"/>
    </row>
    <row r="25" spans="1:16" ht="15.75" x14ac:dyDescent="0.2">
      <c r="A25" s="98"/>
      <c r="B25" s="97" t="s">
        <v>46</v>
      </c>
      <c r="C25" s="98" t="s">
        <v>16</v>
      </c>
      <c r="D25" s="100">
        <v>700</v>
      </c>
      <c r="E25" s="96" t="s">
        <v>41</v>
      </c>
      <c r="F25" s="98">
        <v>11</v>
      </c>
      <c r="G25" s="25" t="s">
        <v>12</v>
      </c>
      <c r="H25" s="99"/>
      <c r="I25" s="10"/>
      <c r="J25" s="10"/>
      <c r="K25" s="99"/>
      <c r="L25" s="10">
        <v>1.028</v>
      </c>
      <c r="M25" s="10">
        <f t="shared" si="4"/>
        <v>1.028</v>
      </c>
      <c r="N25" s="10">
        <f t="shared" si="5"/>
        <v>7915.6</v>
      </c>
      <c r="O25" s="13"/>
      <c r="P25" s="13"/>
    </row>
    <row r="26" spans="1:16" x14ac:dyDescent="0.2">
      <c r="A26" s="69" t="s">
        <v>47</v>
      </c>
      <c r="B26" s="69"/>
      <c r="C26" s="18"/>
      <c r="D26" s="30"/>
      <c r="E26" s="96"/>
      <c r="F26" s="98"/>
      <c r="G26" s="11"/>
      <c r="H26" s="99"/>
      <c r="I26" s="99"/>
      <c r="J26" s="99"/>
      <c r="K26" s="99"/>
      <c r="L26" s="10"/>
      <c r="M26" s="10">
        <f t="shared" ref="M26:M35" si="6">SUM(H26:L26)</f>
        <v>0</v>
      </c>
      <c r="N26" s="10">
        <f t="shared" ref="N26:N35" si="7">ROUND(D26*F26*M26,1)</f>
        <v>0</v>
      </c>
      <c r="O26" s="13"/>
      <c r="P26" s="13">
        <f>N26</f>
        <v>0</v>
      </c>
    </row>
    <row r="27" spans="1:16" x14ac:dyDescent="0.2">
      <c r="A27" s="68"/>
      <c r="B27" s="18" t="s">
        <v>104</v>
      </c>
      <c r="C27" s="98"/>
      <c r="D27" s="100"/>
      <c r="E27" s="96"/>
      <c r="F27" s="51"/>
      <c r="G27" s="11"/>
      <c r="H27" s="99"/>
      <c r="I27" s="99"/>
      <c r="J27" s="99"/>
      <c r="K27" s="99"/>
      <c r="L27" s="14"/>
      <c r="M27" s="10">
        <f t="shared" si="6"/>
        <v>0</v>
      </c>
      <c r="N27" s="10">
        <f t="shared" si="7"/>
        <v>0</v>
      </c>
      <c r="O27" s="13"/>
      <c r="P27" s="13">
        <f>N27</f>
        <v>0</v>
      </c>
    </row>
    <row r="28" spans="1:16" ht="14.25" customHeight="1" x14ac:dyDescent="0.2">
      <c r="A28" s="98"/>
      <c r="B28" s="96" t="s">
        <v>1</v>
      </c>
      <c r="C28" s="98" t="s">
        <v>16</v>
      </c>
      <c r="D28" s="100">
        <v>120</v>
      </c>
      <c r="E28" s="96" t="s">
        <v>37</v>
      </c>
      <c r="F28" s="51">
        <v>8</v>
      </c>
      <c r="G28" s="11" t="s">
        <v>9</v>
      </c>
      <c r="H28" s="99"/>
      <c r="I28" s="99"/>
      <c r="J28" s="99"/>
      <c r="K28" s="99"/>
      <c r="L28" s="10">
        <v>0.48399999999999999</v>
      </c>
      <c r="M28" s="10">
        <f t="shared" si="6"/>
        <v>0.48399999999999999</v>
      </c>
      <c r="N28" s="10">
        <f t="shared" si="7"/>
        <v>464.6</v>
      </c>
      <c r="O28" s="13"/>
      <c r="P28" s="13"/>
    </row>
    <row r="29" spans="1:16" x14ac:dyDescent="0.2">
      <c r="A29" s="98"/>
      <c r="B29" s="18" t="s">
        <v>48</v>
      </c>
      <c r="C29" s="98"/>
      <c r="D29" s="100"/>
      <c r="E29" s="96"/>
      <c r="F29" s="98"/>
      <c r="G29" s="11"/>
      <c r="H29" s="99"/>
      <c r="I29" s="99"/>
      <c r="J29" s="99"/>
      <c r="K29" s="99"/>
      <c r="L29" s="10"/>
      <c r="M29" s="10">
        <f t="shared" si="6"/>
        <v>0</v>
      </c>
      <c r="N29" s="10">
        <f t="shared" si="7"/>
        <v>0</v>
      </c>
      <c r="O29" s="13"/>
      <c r="P29" s="13">
        <f>N29</f>
        <v>0</v>
      </c>
    </row>
    <row r="30" spans="1:16" ht="15.75" x14ac:dyDescent="0.2">
      <c r="A30" s="98"/>
      <c r="B30" s="96" t="s">
        <v>1</v>
      </c>
      <c r="C30" s="98" t="s">
        <v>16</v>
      </c>
      <c r="D30" s="100">
        <v>110</v>
      </c>
      <c r="E30" s="96" t="s">
        <v>37</v>
      </c>
      <c r="F30" s="51">
        <v>18</v>
      </c>
      <c r="G30" s="11" t="s">
        <v>9</v>
      </c>
      <c r="H30" s="99"/>
      <c r="I30" s="99"/>
      <c r="J30" s="99"/>
      <c r="K30" s="99"/>
      <c r="L30" s="10">
        <v>0.48399999999999999</v>
      </c>
      <c r="M30" s="10">
        <f t="shared" si="6"/>
        <v>0.48399999999999999</v>
      </c>
      <c r="N30" s="10">
        <f t="shared" si="7"/>
        <v>958.3</v>
      </c>
      <c r="O30" s="13"/>
      <c r="P30" s="13"/>
    </row>
    <row r="31" spans="1:16" ht="15.75" x14ac:dyDescent="0.2">
      <c r="A31" s="98"/>
      <c r="B31" s="96" t="s">
        <v>19</v>
      </c>
      <c r="C31" s="98" t="s">
        <v>16</v>
      </c>
      <c r="D31" s="100">
        <v>56</v>
      </c>
      <c r="E31" s="96" t="s">
        <v>40</v>
      </c>
      <c r="F31" s="51">
        <v>18</v>
      </c>
      <c r="G31" s="25" t="s">
        <v>12</v>
      </c>
      <c r="H31" s="99"/>
      <c r="I31" s="10"/>
      <c r="J31" s="10"/>
      <c r="K31" s="99"/>
      <c r="L31" s="10">
        <v>1.028</v>
      </c>
      <c r="M31" s="10">
        <f t="shared" si="6"/>
        <v>1.028</v>
      </c>
      <c r="N31" s="10">
        <f t="shared" si="7"/>
        <v>1036.2</v>
      </c>
      <c r="O31" s="13"/>
      <c r="P31" s="13"/>
    </row>
    <row r="32" spans="1:16" ht="15.75" x14ac:dyDescent="0.2">
      <c r="A32" s="98"/>
      <c r="B32" s="96" t="s">
        <v>15</v>
      </c>
      <c r="C32" s="98" t="s">
        <v>98</v>
      </c>
      <c r="D32" s="68">
        <v>220</v>
      </c>
      <c r="E32" s="96" t="s">
        <v>37</v>
      </c>
      <c r="F32" s="68">
        <v>4</v>
      </c>
      <c r="G32" s="11" t="s">
        <v>9</v>
      </c>
      <c r="H32" s="99"/>
      <c r="I32" s="99"/>
      <c r="J32" s="99"/>
      <c r="K32" s="99"/>
      <c r="L32" s="14">
        <v>0.48399999999999999</v>
      </c>
      <c r="M32" s="10">
        <f t="shared" si="6"/>
        <v>0.48399999999999999</v>
      </c>
      <c r="N32" s="10">
        <f t="shared" si="7"/>
        <v>425.9</v>
      </c>
      <c r="O32" s="13"/>
      <c r="P32" s="13"/>
    </row>
    <row r="33" spans="1:16" ht="15.75" x14ac:dyDescent="0.2">
      <c r="A33" s="98"/>
      <c r="B33" s="246" t="s">
        <v>49</v>
      </c>
      <c r="C33" s="98" t="s">
        <v>98</v>
      </c>
      <c r="D33" s="68">
        <v>120</v>
      </c>
      <c r="E33" s="96" t="s">
        <v>37</v>
      </c>
      <c r="F33" s="68">
        <v>11</v>
      </c>
      <c r="G33" s="11" t="s">
        <v>12</v>
      </c>
      <c r="H33" s="99"/>
      <c r="I33" s="99"/>
      <c r="J33" s="99"/>
      <c r="K33" s="99"/>
      <c r="L33" s="14">
        <v>1.028</v>
      </c>
      <c r="M33" s="10">
        <f t="shared" si="6"/>
        <v>1.028</v>
      </c>
      <c r="N33" s="10">
        <f t="shared" si="7"/>
        <v>1357</v>
      </c>
      <c r="O33" s="13"/>
      <c r="P33" s="13"/>
    </row>
    <row r="34" spans="1:16" ht="15.75" x14ac:dyDescent="0.2">
      <c r="A34" s="98"/>
      <c r="B34" s="246"/>
      <c r="C34" s="98" t="s">
        <v>98</v>
      </c>
      <c r="D34" s="68">
        <v>120</v>
      </c>
      <c r="E34" s="96" t="s">
        <v>24</v>
      </c>
      <c r="F34" s="68">
        <v>11</v>
      </c>
      <c r="G34" s="11" t="s">
        <v>51</v>
      </c>
      <c r="H34" s="99"/>
      <c r="I34" s="99"/>
      <c r="J34" s="99"/>
      <c r="K34" s="99"/>
      <c r="L34" s="10">
        <v>0.51</v>
      </c>
      <c r="M34" s="10">
        <f t="shared" si="6"/>
        <v>0.51</v>
      </c>
      <c r="N34" s="10">
        <f t="shared" si="7"/>
        <v>673.2</v>
      </c>
      <c r="O34" s="13"/>
      <c r="P34" s="13"/>
    </row>
    <row r="35" spans="1:16" ht="15.75" x14ac:dyDescent="0.2">
      <c r="A35" s="98"/>
      <c r="B35" s="96" t="s">
        <v>39</v>
      </c>
      <c r="C35" s="98" t="s">
        <v>16</v>
      </c>
      <c r="D35" s="68">
        <v>120</v>
      </c>
      <c r="E35" s="96" t="s">
        <v>37</v>
      </c>
      <c r="F35" s="68">
        <v>1</v>
      </c>
      <c r="G35" s="11" t="s">
        <v>9</v>
      </c>
      <c r="H35" s="99"/>
      <c r="I35" s="99"/>
      <c r="J35" s="99"/>
      <c r="K35" s="99"/>
      <c r="L35" s="14">
        <v>0.48399999999999999</v>
      </c>
      <c r="M35" s="10">
        <f t="shared" si="6"/>
        <v>0.48399999999999999</v>
      </c>
      <c r="N35" s="10">
        <f t="shared" si="7"/>
        <v>58.1</v>
      </c>
      <c r="O35" s="13"/>
      <c r="P35" s="13"/>
    </row>
    <row r="36" spans="1:16" ht="25.5" x14ac:dyDescent="0.2">
      <c r="A36" s="98"/>
      <c r="B36" s="96" t="s">
        <v>50</v>
      </c>
      <c r="C36" s="98" t="s">
        <v>16</v>
      </c>
      <c r="D36" s="68">
        <v>88</v>
      </c>
      <c r="E36" s="96" t="s">
        <v>37</v>
      </c>
      <c r="F36" s="68">
        <v>1</v>
      </c>
      <c r="G36" s="11" t="s">
        <v>12</v>
      </c>
      <c r="H36" s="99"/>
      <c r="I36" s="99"/>
      <c r="J36" s="99"/>
      <c r="K36" s="99"/>
      <c r="L36" s="14">
        <v>1.028</v>
      </c>
      <c r="M36" s="10">
        <f t="shared" ref="M36" si="8">SUM(H36:L36)</f>
        <v>1.028</v>
      </c>
      <c r="N36" s="10">
        <f t="shared" ref="N36" si="9">ROUND(D36*F36*M36,1)</f>
        <v>90.5</v>
      </c>
      <c r="O36" s="13"/>
      <c r="P36" s="13"/>
    </row>
    <row r="37" spans="1:16" x14ac:dyDescent="0.2">
      <c r="A37" s="98"/>
      <c r="B37" s="97"/>
      <c r="C37" s="98"/>
      <c r="D37" s="100"/>
      <c r="E37" s="96"/>
      <c r="F37" s="98"/>
      <c r="G37" s="11"/>
      <c r="H37" s="99"/>
      <c r="I37" s="99"/>
      <c r="J37" s="99"/>
      <c r="K37" s="99"/>
      <c r="L37" s="10"/>
      <c r="M37" s="10">
        <f t="shared" ref="M37" si="10">SUM(H37:L37)</f>
        <v>0</v>
      </c>
      <c r="N37" s="10">
        <f t="shared" ref="N37" si="11">ROUND(D37*F37*M37,1)</f>
        <v>0</v>
      </c>
      <c r="O37" s="13"/>
      <c r="P37" s="13"/>
    </row>
    <row r="38" spans="1:16" x14ac:dyDescent="0.2">
      <c r="A38" s="18" t="s">
        <v>53</v>
      </c>
      <c r="B38" s="31"/>
      <c r="C38" s="98"/>
      <c r="D38" s="100"/>
      <c r="E38" s="96"/>
      <c r="F38" s="98"/>
      <c r="G38" s="11"/>
      <c r="H38" s="99"/>
      <c r="I38" s="99"/>
      <c r="J38" s="99"/>
      <c r="K38" s="99"/>
      <c r="L38" s="14"/>
      <c r="M38" s="10">
        <f t="shared" ref="M38:M41" si="12">SUM(H38:L38)</f>
        <v>0</v>
      </c>
      <c r="N38" s="10">
        <f t="shared" ref="N38:N41" si="13">ROUND(D38*F38*M38,1)</f>
        <v>0</v>
      </c>
      <c r="O38" s="13"/>
      <c r="P38" s="13"/>
    </row>
    <row r="39" spans="1:16" x14ac:dyDescent="0.2">
      <c r="A39" s="75" t="s">
        <v>108</v>
      </c>
      <c r="B39" s="45"/>
      <c r="C39" s="98"/>
      <c r="D39" s="100"/>
      <c r="E39" s="96"/>
      <c r="F39" s="51"/>
      <c r="G39" s="11"/>
      <c r="H39" s="99"/>
      <c r="I39" s="99"/>
      <c r="J39" s="99"/>
      <c r="K39" s="99"/>
      <c r="L39" s="14"/>
      <c r="M39" s="10">
        <f t="shared" si="12"/>
        <v>0</v>
      </c>
      <c r="N39" s="10">
        <f t="shared" si="13"/>
        <v>0</v>
      </c>
      <c r="O39" s="13"/>
      <c r="P39" s="13"/>
    </row>
    <row r="40" spans="1:16" ht="15.75" x14ac:dyDescent="0.2">
      <c r="A40" s="98"/>
      <c r="B40" s="97" t="s">
        <v>54</v>
      </c>
      <c r="C40" s="98" t="s">
        <v>16</v>
      </c>
      <c r="D40" s="100">
        <v>440</v>
      </c>
      <c r="E40" s="96" t="s">
        <v>52</v>
      </c>
      <c r="F40" s="51">
        <v>21</v>
      </c>
      <c r="G40" s="9" t="s">
        <v>9</v>
      </c>
      <c r="H40" s="10"/>
      <c r="I40" s="10"/>
      <c r="J40" s="10"/>
      <c r="K40" s="99"/>
      <c r="L40" s="10">
        <v>0.48399999999999999</v>
      </c>
      <c r="M40" s="10">
        <f t="shared" si="12"/>
        <v>0.48399999999999999</v>
      </c>
      <c r="N40" s="10">
        <f t="shared" si="13"/>
        <v>4472.2</v>
      </c>
      <c r="O40" s="13"/>
      <c r="P40" s="13"/>
    </row>
    <row r="41" spans="1:16" ht="22.5" customHeight="1" x14ac:dyDescent="0.2">
      <c r="A41" s="98"/>
      <c r="B41" s="97" t="s">
        <v>109</v>
      </c>
      <c r="C41" s="98" t="s">
        <v>2</v>
      </c>
      <c r="D41" s="100">
        <v>102</v>
      </c>
      <c r="E41" s="96" t="s">
        <v>52</v>
      </c>
      <c r="F41" s="51">
        <v>21</v>
      </c>
      <c r="G41" s="11" t="s">
        <v>10</v>
      </c>
      <c r="H41" s="14"/>
      <c r="I41" s="99"/>
      <c r="J41" s="10">
        <v>0.57399999999999995</v>
      </c>
      <c r="K41" s="99"/>
      <c r="L41" s="10"/>
      <c r="M41" s="10">
        <f t="shared" si="12"/>
        <v>0.57399999999999995</v>
      </c>
      <c r="N41" s="10">
        <f t="shared" si="13"/>
        <v>1229.5</v>
      </c>
      <c r="O41" s="13"/>
      <c r="P41" s="13"/>
    </row>
    <row r="42" spans="1:16" x14ac:dyDescent="0.2">
      <c r="A42" s="45" t="s">
        <v>113</v>
      </c>
      <c r="B42" s="13"/>
      <c r="C42" s="98"/>
      <c r="D42" s="100"/>
      <c r="E42" s="96"/>
      <c r="F42" s="98"/>
      <c r="G42" s="11"/>
      <c r="H42" s="99"/>
      <c r="I42" s="99"/>
      <c r="J42" s="99"/>
      <c r="K42" s="99"/>
      <c r="L42" s="14"/>
      <c r="M42" s="10">
        <f t="shared" ref="M42:M44" si="14">SUM(H42:L42)</f>
        <v>0</v>
      </c>
      <c r="N42" s="10">
        <f t="shared" ref="N42:N44" si="15">ROUND(D42*F42*M42,1)</f>
        <v>0</v>
      </c>
      <c r="O42" s="13"/>
      <c r="P42" s="13"/>
    </row>
    <row r="43" spans="1:16" ht="25.5" x14ac:dyDescent="0.2">
      <c r="A43" s="98"/>
      <c r="B43" s="97" t="s">
        <v>114</v>
      </c>
      <c r="C43" s="98"/>
      <c r="D43" s="100"/>
      <c r="E43" s="96"/>
      <c r="F43" s="51"/>
      <c r="G43" s="11"/>
      <c r="H43" s="99"/>
      <c r="I43" s="99"/>
      <c r="J43" s="99"/>
      <c r="K43" s="99"/>
      <c r="L43" s="14"/>
      <c r="M43" s="10"/>
      <c r="N43" s="10"/>
      <c r="O43" s="13"/>
      <c r="P43" s="13"/>
    </row>
    <row r="44" spans="1:16" x14ac:dyDescent="0.2">
      <c r="A44" s="104"/>
      <c r="B44" s="69" t="s">
        <v>115</v>
      </c>
      <c r="C44" s="98"/>
      <c r="D44" s="100"/>
      <c r="E44" s="96"/>
      <c r="F44" s="98"/>
      <c r="G44" s="25"/>
      <c r="H44" s="99"/>
      <c r="I44" s="10"/>
      <c r="J44" s="10"/>
      <c r="K44" s="99"/>
      <c r="L44" s="10"/>
      <c r="M44" s="10">
        <f t="shared" si="14"/>
        <v>0</v>
      </c>
      <c r="N44" s="10">
        <f t="shared" si="15"/>
        <v>0</v>
      </c>
      <c r="O44" s="13"/>
      <c r="P44" s="13"/>
    </row>
    <row r="45" spans="1:16" s="143" customFormat="1" x14ac:dyDescent="0.2">
      <c r="A45" s="133"/>
      <c r="B45" s="134" t="s">
        <v>1</v>
      </c>
      <c r="C45" s="133" t="s">
        <v>2</v>
      </c>
      <c r="D45" s="135">
        <v>78</v>
      </c>
      <c r="E45" s="136" t="s">
        <v>40</v>
      </c>
      <c r="F45" s="137">
        <v>21</v>
      </c>
      <c r="G45" s="138" t="s">
        <v>9</v>
      </c>
      <c r="H45" s="139"/>
      <c r="I45" s="139"/>
      <c r="J45" s="139"/>
      <c r="K45" s="139"/>
      <c r="L45" s="140">
        <v>0.48399999999999999</v>
      </c>
      <c r="M45" s="141">
        <f t="shared" ref="M45:M47" si="16">SUM(H45:L45)</f>
        <v>0.48399999999999999</v>
      </c>
      <c r="N45" s="141">
        <f t="shared" ref="N45:N47" si="17">ROUND(D45*F45*M45,1)</f>
        <v>792.8</v>
      </c>
      <c r="O45" s="142"/>
      <c r="P45" s="142"/>
    </row>
    <row r="46" spans="1:16" x14ac:dyDescent="0.2">
      <c r="A46" s="98"/>
      <c r="B46" s="45" t="s">
        <v>57</v>
      </c>
      <c r="C46" s="98"/>
      <c r="D46" s="100"/>
      <c r="E46" s="96"/>
      <c r="F46" s="98"/>
      <c r="G46" s="11"/>
      <c r="H46" s="99"/>
      <c r="I46" s="99"/>
      <c r="J46" s="99"/>
      <c r="K46" s="99"/>
      <c r="L46" s="14"/>
      <c r="M46" s="10">
        <f t="shared" si="16"/>
        <v>0</v>
      </c>
      <c r="N46" s="10">
        <f t="shared" si="17"/>
        <v>0</v>
      </c>
      <c r="O46" s="13"/>
      <c r="P46" s="13"/>
    </row>
    <row r="47" spans="1:16" s="115" customFormat="1" x14ac:dyDescent="0.2">
      <c r="A47" s="130"/>
      <c r="B47" s="129" t="s">
        <v>105</v>
      </c>
      <c r="C47" s="130" t="s">
        <v>2</v>
      </c>
      <c r="D47" s="132">
        <v>24</v>
      </c>
      <c r="E47" s="128" t="s">
        <v>40</v>
      </c>
      <c r="F47" s="51">
        <v>21</v>
      </c>
      <c r="G47" s="11" t="s">
        <v>10</v>
      </c>
      <c r="H47" s="14"/>
      <c r="I47" s="131"/>
      <c r="J47" s="10">
        <v>0.57399999999999995</v>
      </c>
      <c r="K47" s="131"/>
      <c r="L47" s="10"/>
      <c r="M47" s="10">
        <f t="shared" si="16"/>
        <v>0.57399999999999995</v>
      </c>
      <c r="N47" s="10">
        <f t="shared" si="17"/>
        <v>289.3</v>
      </c>
      <c r="O47" s="13"/>
      <c r="P47" s="13"/>
    </row>
    <row r="48" spans="1:16" x14ac:dyDescent="0.2">
      <c r="A48" s="68"/>
      <c r="B48" s="45" t="s">
        <v>58</v>
      </c>
      <c r="C48" s="98" t="s">
        <v>2</v>
      </c>
      <c r="D48" s="100">
        <v>151.5</v>
      </c>
      <c r="E48" s="96" t="s">
        <v>40</v>
      </c>
      <c r="F48" s="51">
        <v>42</v>
      </c>
      <c r="G48" s="11" t="s">
        <v>9</v>
      </c>
      <c r="H48" s="99"/>
      <c r="I48" s="99"/>
      <c r="J48" s="99"/>
      <c r="K48" s="99"/>
      <c r="L48" s="14">
        <v>0.48399999999999999</v>
      </c>
      <c r="M48" s="10">
        <f t="shared" ref="M48:M50" si="18">SUM(H48:L48)</f>
        <v>0.48399999999999999</v>
      </c>
      <c r="N48" s="10">
        <f t="shared" ref="N48:N50" si="19">ROUND(D48*F48*M48,1)</f>
        <v>3079.7</v>
      </c>
      <c r="O48" s="13"/>
      <c r="P48" s="13"/>
    </row>
    <row r="49" spans="1:16" x14ac:dyDescent="0.2">
      <c r="A49" s="98"/>
      <c r="B49" s="45" t="s">
        <v>59</v>
      </c>
      <c r="C49" s="98" t="s">
        <v>2</v>
      </c>
      <c r="D49" s="100">
        <v>180</v>
      </c>
      <c r="E49" s="96" t="s">
        <v>40</v>
      </c>
      <c r="F49" s="51">
        <v>21</v>
      </c>
      <c r="G49" s="11" t="s">
        <v>9</v>
      </c>
      <c r="H49" s="99"/>
      <c r="I49" s="99"/>
      <c r="J49" s="99"/>
      <c r="K49" s="99"/>
      <c r="L49" s="14">
        <v>0.48399999999999999</v>
      </c>
      <c r="M49" s="10">
        <f t="shared" si="18"/>
        <v>0.48399999999999999</v>
      </c>
      <c r="N49" s="10">
        <f t="shared" si="19"/>
        <v>1829.5</v>
      </c>
      <c r="O49" s="13"/>
      <c r="P49" s="13"/>
    </row>
    <row r="50" spans="1:16" s="115" customFormat="1" x14ac:dyDescent="0.2">
      <c r="A50" s="130"/>
      <c r="B50" s="45" t="s">
        <v>60</v>
      </c>
      <c r="C50" s="130" t="s">
        <v>2</v>
      </c>
      <c r="D50" s="132">
        <v>360</v>
      </c>
      <c r="E50" s="128" t="s">
        <v>40</v>
      </c>
      <c r="F50" s="51">
        <v>21</v>
      </c>
      <c r="G50" s="11" t="s">
        <v>8</v>
      </c>
      <c r="H50" s="131"/>
      <c r="I50" s="131"/>
      <c r="J50" s="131"/>
      <c r="K50" s="131"/>
      <c r="L50" s="14">
        <v>1.1459999999999999</v>
      </c>
      <c r="M50" s="10">
        <f t="shared" si="18"/>
        <v>1.1459999999999999</v>
      </c>
      <c r="N50" s="10">
        <f t="shared" si="19"/>
        <v>8663.7999999999993</v>
      </c>
      <c r="O50" s="13"/>
      <c r="P50" s="13">
        <f>N50</f>
        <v>8663.7999999999993</v>
      </c>
    </row>
    <row r="51" spans="1:16" x14ac:dyDescent="0.2">
      <c r="A51" s="98"/>
      <c r="B51" s="97"/>
      <c r="C51" s="98"/>
      <c r="D51" s="100"/>
      <c r="E51" s="96"/>
      <c r="F51" s="98"/>
      <c r="G51" s="11"/>
      <c r="H51" s="14"/>
      <c r="I51" s="99"/>
      <c r="J51" s="10"/>
      <c r="K51" s="99"/>
      <c r="L51" s="10"/>
      <c r="M51" s="10">
        <f t="shared" ref="M51:M57" si="20">SUM(H51:L51)</f>
        <v>0</v>
      </c>
      <c r="N51" s="10">
        <f t="shared" ref="N51:N57" si="21">ROUND(D51*F51*M51,1)</f>
        <v>0</v>
      </c>
      <c r="O51" s="13"/>
      <c r="P51" s="13"/>
    </row>
    <row r="52" spans="1:16" x14ac:dyDescent="0.2">
      <c r="A52" s="18" t="s">
        <v>61</v>
      </c>
      <c r="B52" s="97"/>
      <c r="C52" s="98"/>
      <c r="D52" s="100"/>
      <c r="E52" s="96"/>
      <c r="F52" s="98"/>
      <c r="G52" s="11"/>
      <c r="H52" s="99"/>
      <c r="I52" s="99"/>
      <c r="J52" s="99"/>
      <c r="K52" s="99"/>
      <c r="L52" s="10"/>
      <c r="M52" s="10">
        <f t="shared" si="20"/>
        <v>0</v>
      </c>
      <c r="N52" s="10">
        <f t="shared" si="21"/>
        <v>0</v>
      </c>
      <c r="O52" s="13"/>
      <c r="P52" s="13"/>
    </row>
    <row r="53" spans="1:16" x14ac:dyDescent="0.2">
      <c r="A53" s="98"/>
      <c r="B53" s="18" t="s">
        <v>104</v>
      </c>
      <c r="C53" s="98"/>
      <c r="D53" s="100"/>
      <c r="E53" s="96"/>
      <c r="F53" s="51"/>
      <c r="G53" s="11"/>
      <c r="H53" s="99"/>
      <c r="I53" s="99"/>
      <c r="J53" s="99"/>
      <c r="K53" s="99"/>
      <c r="L53" s="29"/>
      <c r="M53" s="10">
        <f t="shared" si="20"/>
        <v>0</v>
      </c>
      <c r="N53" s="10">
        <f t="shared" si="21"/>
        <v>0</v>
      </c>
      <c r="O53" s="13"/>
      <c r="P53" s="13"/>
    </row>
    <row r="54" spans="1:16" ht="15" customHeight="1" x14ac:dyDescent="0.2">
      <c r="A54" s="98"/>
      <c r="B54" s="13" t="s">
        <v>63</v>
      </c>
      <c r="C54" s="98" t="s">
        <v>16</v>
      </c>
      <c r="D54" s="72">
        <v>90</v>
      </c>
      <c r="E54" s="26" t="s">
        <v>62</v>
      </c>
      <c r="F54" s="98">
        <v>21</v>
      </c>
      <c r="G54" s="11" t="s">
        <v>9</v>
      </c>
      <c r="H54" s="99"/>
      <c r="I54" s="99"/>
      <c r="J54" s="99"/>
      <c r="K54" s="99"/>
      <c r="L54" s="10">
        <v>0.48399999999999999</v>
      </c>
      <c r="M54" s="10">
        <f t="shared" si="20"/>
        <v>0.48399999999999999</v>
      </c>
      <c r="N54" s="10">
        <f t="shared" si="21"/>
        <v>914.8</v>
      </c>
      <c r="O54" s="13"/>
      <c r="P54" s="13"/>
    </row>
    <row r="55" spans="1:16" ht="27.75" customHeight="1" x14ac:dyDescent="0.2">
      <c r="A55" s="98"/>
      <c r="B55" s="13" t="s">
        <v>64</v>
      </c>
      <c r="C55" s="98" t="s">
        <v>16</v>
      </c>
      <c r="D55" s="72">
        <v>20</v>
      </c>
      <c r="E55" s="26" t="s">
        <v>62</v>
      </c>
      <c r="F55" s="98">
        <v>21</v>
      </c>
      <c r="G55" s="11" t="s">
        <v>12</v>
      </c>
      <c r="H55" s="99"/>
      <c r="I55" s="99"/>
      <c r="J55" s="99"/>
      <c r="K55" s="99"/>
      <c r="L55" s="10">
        <v>1.028</v>
      </c>
      <c r="M55" s="10">
        <f t="shared" si="20"/>
        <v>1.028</v>
      </c>
      <c r="N55" s="10">
        <f t="shared" si="21"/>
        <v>431.8</v>
      </c>
      <c r="O55" s="13"/>
      <c r="P55" s="13"/>
    </row>
    <row r="56" spans="1:16" x14ac:dyDescent="0.2">
      <c r="A56" s="98"/>
      <c r="B56" s="69" t="s">
        <v>110</v>
      </c>
      <c r="C56" s="98"/>
      <c r="D56" s="100"/>
      <c r="E56" s="96"/>
      <c r="F56" s="98"/>
      <c r="G56" s="25"/>
      <c r="H56" s="99"/>
      <c r="I56" s="10"/>
      <c r="J56" s="10"/>
      <c r="K56" s="99"/>
      <c r="L56" s="10"/>
      <c r="M56" s="10">
        <f t="shared" si="20"/>
        <v>0</v>
      </c>
      <c r="N56" s="10">
        <f t="shared" si="21"/>
        <v>0</v>
      </c>
      <c r="O56" s="13"/>
      <c r="P56" s="13"/>
    </row>
    <row r="57" spans="1:16" ht="29.25" customHeight="1" x14ac:dyDescent="0.2">
      <c r="A57" s="98"/>
      <c r="B57" s="13" t="s">
        <v>13</v>
      </c>
      <c r="C57" s="98" t="s">
        <v>16</v>
      </c>
      <c r="D57" s="72">
        <v>61</v>
      </c>
      <c r="E57" s="26" t="s">
        <v>62</v>
      </c>
      <c r="F57" s="10">
        <v>21</v>
      </c>
      <c r="G57" s="11" t="s">
        <v>10</v>
      </c>
      <c r="H57" s="14"/>
      <c r="I57" s="99"/>
      <c r="J57" s="10">
        <v>0.57399999999999995</v>
      </c>
      <c r="K57" s="99"/>
      <c r="L57" s="10"/>
      <c r="M57" s="10">
        <f t="shared" si="20"/>
        <v>0.57399999999999995</v>
      </c>
      <c r="N57" s="10">
        <f t="shared" si="21"/>
        <v>735.3</v>
      </c>
      <c r="O57" s="13"/>
      <c r="P57" s="13"/>
    </row>
    <row r="58" spans="1:16" ht="21" customHeight="1" x14ac:dyDescent="0.2">
      <c r="A58" s="70" t="s">
        <v>103</v>
      </c>
      <c r="B58" s="13"/>
      <c r="C58" s="51"/>
      <c r="D58" s="72"/>
      <c r="E58" s="99"/>
      <c r="F58" s="51"/>
      <c r="G58" s="11"/>
      <c r="H58" s="99"/>
      <c r="I58" s="99"/>
      <c r="J58" s="99"/>
      <c r="K58" s="99"/>
      <c r="L58" s="51"/>
      <c r="M58" s="10"/>
      <c r="N58" s="25"/>
      <c r="O58" s="13"/>
      <c r="P58" s="13"/>
    </row>
    <row r="59" spans="1:16" ht="34.5" customHeight="1" x14ac:dyDescent="0.2">
      <c r="A59" s="98"/>
      <c r="B59" s="13" t="s">
        <v>86</v>
      </c>
      <c r="C59" s="51" t="s">
        <v>16</v>
      </c>
      <c r="D59" s="72">
        <v>220</v>
      </c>
      <c r="E59" s="99" t="s">
        <v>62</v>
      </c>
      <c r="F59" s="51">
        <v>21</v>
      </c>
      <c r="G59" s="11" t="s">
        <v>11</v>
      </c>
      <c r="H59" s="99"/>
      <c r="I59" s="99">
        <v>0.47899999999999998</v>
      </c>
      <c r="J59" s="99"/>
      <c r="K59" s="99"/>
      <c r="L59" s="51"/>
      <c r="M59" s="10">
        <f t="shared" ref="M59:M64" si="22">SUM(H59:L59)</f>
        <v>0.47899999999999998</v>
      </c>
      <c r="N59" s="25">
        <f t="shared" ref="N59:N64" si="23">ROUND(D59*F59*M59,1)</f>
        <v>2213</v>
      </c>
      <c r="O59" s="13"/>
      <c r="P59" s="13"/>
    </row>
    <row r="60" spans="1:16" ht="34.5" customHeight="1" x14ac:dyDescent="0.2">
      <c r="A60" s="98"/>
      <c r="B60" s="13" t="s">
        <v>87</v>
      </c>
      <c r="C60" s="51" t="s">
        <v>16</v>
      </c>
      <c r="D60" s="72">
        <v>150</v>
      </c>
      <c r="E60" s="99" t="s">
        <v>62</v>
      </c>
      <c r="F60" s="51">
        <v>21</v>
      </c>
      <c r="G60" s="11" t="s">
        <v>9</v>
      </c>
      <c r="H60" s="99"/>
      <c r="I60" s="99"/>
      <c r="J60" s="99"/>
      <c r="K60" s="99"/>
      <c r="L60" s="51">
        <v>0.48399999999999999</v>
      </c>
      <c r="M60" s="10">
        <f t="shared" si="22"/>
        <v>0.48399999999999999</v>
      </c>
      <c r="N60" s="25">
        <f t="shared" si="23"/>
        <v>1524.6</v>
      </c>
      <c r="O60" s="13"/>
      <c r="P60" s="13"/>
    </row>
    <row r="61" spans="1:16" x14ac:dyDescent="0.2">
      <c r="A61" s="70" t="s">
        <v>102</v>
      </c>
      <c r="B61" s="13"/>
      <c r="C61" s="51"/>
      <c r="D61" s="72"/>
      <c r="E61" s="99"/>
      <c r="F61" s="51"/>
      <c r="G61" s="11"/>
      <c r="H61" s="99"/>
      <c r="I61" s="99"/>
      <c r="J61" s="99"/>
      <c r="K61" s="99"/>
      <c r="L61" s="51"/>
      <c r="M61" s="10"/>
      <c r="N61" s="25"/>
      <c r="O61" s="13"/>
      <c r="P61" s="13"/>
    </row>
    <row r="62" spans="1:16" ht="15" customHeight="1" x14ac:dyDescent="0.2">
      <c r="A62" s="98"/>
      <c r="B62" s="13" t="s">
        <v>87</v>
      </c>
      <c r="C62" s="51" t="s">
        <v>16</v>
      </c>
      <c r="D62" s="72">
        <v>210</v>
      </c>
      <c r="E62" s="99" t="s">
        <v>62</v>
      </c>
      <c r="F62" s="51">
        <v>21</v>
      </c>
      <c r="G62" s="11" t="s">
        <v>9</v>
      </c>
      <c r="H62" s="99"/>
      <c r="I62" s="99"/>
      <c r="J62" s="99"/>
      <c r="K62" s="99"/>
      <c r="L62" s="51">
        <v>0.48399999999999999</v>
      </c>
      <c r="M62" s="10">
        <f t="shared" si="22"/>
        <v>0.48399999999999999</v>
      </c>
      <c r="N62" s="25">
        <f t="shared" si="23"/>
        <v>2134.4</v>
      </c>
      <c r="O62" s="13"/>
      <c r="P62" s="13"/>
    </row>
    <row r="63" spans="1:16" x14ac:dyDescent="0.2">
      <c r="A63" s="70" t="s">
        <v>101</v>
      </c>
      <c r="B63" s="13"/>
      <c r="C63" s="51"/>
      <c r="D63" s="72"/>
      <c r="E63" s="99"/>
      <c r="F63" s="51"/>
      <c r="G63" s="11"/>
      <c r="H63" s="99"/>
      <c r="I63" s="99"/>
      <c r="J63" s="99"/>
      <c r="K63" s="99"/>
      <c r="L63" s="51"/>
      <c r="M63" s="10"/>
      <c r="N63" s="25"/>
      <c r="O63" s="13"/>
      <c r="P63" s="13"/>
    </row>
    <row r="64" spans="1:16" ht="14.25" customHeight="1" x14ac:dyDescent="0.2">
      <c r="A64" s="98"/>
      <c r="B64" s="13" t="s">
        <v>88</v>
      </c>
      <c r="C64" s="51" t="s">
        <v>16</v>
      </c>
      <c r="D64" s="72">
        <v>36</v>
      </c>
      <c r="E64" s="99" t="s">
        <v>62</v>
      </c>
      <c r="F64" s="51">
        <v>21</v>
      </c>
      <c r="G64" s="11" t="s">
        <v>11</v>
      </c>
      <c r="H64" s="99"/>
      <c r="I64" s="99">
        <v>0.47899999999999998</v>
      </c>
      <c r="J64" s="99"/>
      <c r="K64" s="99"/>
      <c r="L64" s="51"/>
      <c r="M64" s="10">
        <f t="shared" si="22"/>
        <v>0.47899999999999998</v>
      </c>
      <c r="N64" s="25">
        <f t="shared" si="23"/>
        <v>362.1</v>
      </c>
      <c r="O64" s="13"/>
      <c r="P64" s="13"/>
    </row>
    <row r="65" spans="1:17" ht="14.25" customHeight="1" x14ac:dyDescent="0.2">
      <c r="A65" s="98"/>
      <c r="B65" s="13" t="s">
        <v>87</v>
      </c>
      <c r="C65" s="51" t="s">
        <v>16</v>
      </c>
      <c r="D65" s="72">
        <v>150</v>
      </c>
      <c r="E65" s="99" t="s">
        <v>62</v>
      </c>
      <c r="F65" s="51">
        <v>21</v>
      </c>
      <c r="G65" s="11" t="s">
        <v>9</v>
      </c>
      <c r="H65" s="99"/>
      <c r="I65" s="99"/>
      <c r="J65" s="99"/>
      <c r="K65" s="99"/>
      <c r="L65" s="51">
        <v>0.48399999999999999</v>
      </c>
      <c r="M65" s="10">
        <f t="shared" ref="M65:M67" si="24">SUM(H65:L65)</f>
        <v>0.48399999999999999</v>
      </c>
      <c r="N65" s="25">
        <f t="shared" ref="N65:N67" si="25">ROUND(D65*F65*M65,1)</f>
        <v>1524.6</v>
      </c>
      <c r="O65" s="13"/>
      <c r="P65" s="13"/>
    </row>
    <row r="66" spans="1:17" x14ac:dyDescent="0.2">
      <c r="A66" s="70" t="s">
        <v>100</v>
      </c>
      <c r="B66" s="13"/>
      <c r="C66" s="51"/>
      <c r="D66" s="72"/>
      <c r="E66" s="99"/>
      <c r="F66" s="51"/>
      <c r="G66" s="11"/>
      <c r="H66" s="99"/>
      <c r="I66" s="99"/>
      <c r="J66" s="99"/>
      <c r="K66" s="99"/>
      <c r="L66" s="51"/>
      <c r="M66" s="10"/>
      <c r="N66" s="25"/>
      <c r="O66" s="13"/>
      <c r="P66" s="13"/>
    </row>
    <row r="67" spans="1:17" ht="15.75" x14ac:dyDescent="0.2">
      <c r="A67" s="98"/>
      <c r="B67" s="13" t="s">
        <v>87</v>
      </c>
      <c r="C67" s="51" t="s">
        <v>16</v>
      </c>
      <c r="D67" s="72">
        <v>36</v>
      </c>
      <c r="E67" s="99" t="s">
        <v>62</v>
      </c>
      <c r="F67" s="51">
        <v>21</v>
      </c>
      <c r="G67" s="11" t="s">
        <v>9</v>
      </c>
      <c r="H67" s="99"/>
      <c r="I67" s="99"/>
      <c r="J67" s="99"/>
      <c r="K67" s="99"/>
      <c r="L67" s="51">
        <v>0.48399999999999999</v>
      </c>
      <c r="M67" s="10">
        <f t="shared" si="24"/>
        <v>0.48399999999999999</v>
      </c>
      <c r="N67" s="25">
        <f t="shared" si="25"/>
        <v>365.9</v>
      </c>
      <c r="O67" s="13"/>
      <c r="P67" s="13"/>
    </row>
    <row r="68" spans="1:17" s="21" customFormat="1" ht="36" customHeight="1" x14ac:dyDescent="0.2">
      <c r="A68" s="76" t="s">
        <v>65</v>
      </c>
      <c r="B68" s="49"/>
      <c r="C68" s="18"/>
      <c r="D68" s="73"/>
      <c r="E68" s="95"/>
      <c r="F68" s="48"/>
      <c r="G68" s="46"/>
      <c r="H68" s="47"/>
      <c r="I68" s="47"/>
      <c r="J68" s="47"/>
      <c r="K68" s="47"/>
      <c r="L68" s="48"/>
      <c r="M68" s="10">
        <f>SUM(H68:L68)</f>
        <v>0</v>
      </c>
      <c r="N68" s="10">
        <f>ROUND(D68*F68*M68,1)</f>
        <v>0</v>
      </c>
      <c r="O68" s="49"/>
      <c r="P68" s="49"/>
    </row>
    <row r="69" spans="1:17" ht="25.5" x14ac:dyDescent="0.2">
      <c r="A69" s="68"/>
      <c r="B69" s="96" t="s">
        <v>66</v>
      </c>
      <c r="C69" s="68" t="s">
        <v>2</v>
      </c>
      <c r="D69" s="72">
        <v>65</v>
      </c>
      <c r="E69" s="26" t="s">
        <v>40</v>
      </c>
      <c r="F69" s="10">
        <v>11</v>
      </c>
      <c r="G69" s="11" t="s">
        <v>12</v>
      </c>
      <c r="H69" s="99"/>
      <c r="I69" s="99"/>
      <c r="J69" s="99"/>
      <c r="K69" s="99"/>
      <c r="L69" s="10">
        <v>1.028</v>
      </c>
      <c r="M69" s="10">
        <f t="shared" ref="M69:M77" si="26">SUM(H69:L69)</f>
        <v>1.028</v>
      </c>
      <c r="N69" s="10">
        <f t="shared" ref="N69:N77" si="27">ROUND(D69*F69*M69,1)</f>
        <v>735</v>
      </c>
      <c r="O69" s="13"/>
      <c r="P69" s="13"/>
    </row>
    <row r="70" spans="1:17" ht="25.5" x14ac:dyDescent="0.2">
      <c r="A70" s="68"/>
      <c r="B70" s="96" t="s">
        <v>67</v>
      </c>
      <c r="C70" s="68" t="s">
        <v>2</v>
      </c>
      <c r="D70" s="72">
        <v>65</v>
      </c>
      <c r="E70" s="26" t="s">
        <v>40</v>
      </c>
      <c r="F70" s="10">
        <v>11</v>
      </c>
      <c r="G70" s="11" t="s">
        <v>12</v>
      </c>
      <c r="H70" s="99"/>
      <c r="I70" s="99"/>
      <c r="J70" s="99"/>
      <c r="K70" s="99"/>
      <c r="L70" s="10">
        <v>1.028</v>
      </c>
      <c r="M70" s="10">
        <f t="shared" si="26"/>
        <v>1.028</v>
      </c>
      <c r="N70" s="10">
        <f t="shared" si="27"/>
        <v>735</v>
      </c>
      <c r="O70" s="13"/>
      <c r="P70" s="13"/>
    </row>
    <row r="71" spans="1:17" x14ac:dyDescent="0.2">
      <c r="A71" s="68"/>
      <c r="B71" s="128"/>
      <c r="C71" s="68" t="s">
        <v>2</v>
      </c>
      <c r="D71" s="72">
        <v>86</v>
      </c>
      <c r="E71" s="26" t="s">
        <v>40</v>
      </c>
      <c r="F71" s="10">
        <v>11</v>
      </c>
      <c r="G71" s="11" t="s">
        <v>11</v>
      </c>
      <c r="H71" s="14"/>
      <c r="I71" s="99">
        <v>0.47899999999999998</v>
      </c>
      <c r="J71" s="10"/>
      <c r="K71" s="99"/>
      <c r="L71" s="10"/>
      <c r="M71" s="10">
        <f t="shared" si="26"/>
        <v>0.47899999999999998</v>
      </c>
      <c r="N71" s="10">
        <f t="shared" si="27"/>
        <v>453.1</v>
      </c>
      <c r="O71" s="13"/>
      <c r="P71" s="13"/>
    </row>
    <row r="72" spans="1:17" x14ac:dyDescent="0.2">
      <c r="A72" s="70" t="s">
        <v>85</v>
      </c>
      <c r="B72" s="99"/>
      <c r="C72" s="10"/>
      <c r="D72" s="10"/>
      <c r="E72" s="99"/>
      <c r="F72" s="10"/>
      <c r="G72" s="99"/>
      <c r="H72" s="99"/>
      <c r="I72" s="99"/>
      <c r="J72" s="99"/>
      <c r="K72" s="99"/>
      <c r="L72" s="99"/>
      <c r="M72" s="99"/>
      <c r="N72" s="99"/>
      <c r="O72" s="13"/>
      <c r="P72" s="13"/>
    </row>
    <row r="73" spans="1:17" ht="25.5" x14ac:dyDescent="0.2">
      <c r="A73" s="98"/>
      <c r="B73" s="26" t="s">
        <v>106</v>
      </c>
      <c r="C73" s="68" t="s">
        <v>2</v>
      </c>
      <c r="D73" s="72">
        <v>12</v>
      </c>
      <c r="E73" s="26" t="s">
        <v>40</v>
      </c>
      <c r="F73" s="10">
        <v>21</v>
      </c>
      <c r="G73" s="11" t="s">
        <v>11</v>
      </c>
      <c r="H73" s="14"/>
      <c r="I73" s="99">
        <v>0.47899999999999998</v>
      </c>
      <c r="J73" s="10"/>
      <c r="K73" s="99"/>
      <c r="L73" s="10"/>
      <c r="M73" s="10">
        <f t="shared" si="26"/>
        <v>0.47899999999999998</v>
      </c>
      <c r="N73" s="10">
        <f t="shared" si="27"/>
        <v>120.7</v>
      </c>
      <c r="O73" s="13"/>
      <c r="P73" s="13"/>
    </row>
    <row r="74" spans="1:17" x14ac:dyDescent="0.2">
      <c r="A74" s="98"/>
      <c r="B74" s="26" t="s">
        <v>68</v>
      </c>
      <c r="C74" s="68" t="s">
        <v>2</v>
      </c>
      <c r="D74" s="72">
        <v>240</v>
      </c>
      <c r="E74" s="26" t="s">
        <v>40</v>
      </c>
      <c r="F74" s="10">
        <v>21</v>
      </c>
      <c r="G74" s="11" t="s">
        <v>11</v>
      </c>
      <c r="H74" s="14"/>
      <c r="I74" s="99">
        <v>0.47899999999999998</v>
      </c>
      <c r="J74" s="10"/>
      <c r="K74" s="99"/>
      <c r="L74" s="10"/>
      <c r="M74" s="10">
        <f t="shared" si="26"/>
        <v>0.47899999999999998</v>
      </c>
      <c r="N74" s="10">
        <f t="shared" si="27"/>
        <v>2414.1999999999998</v>
      </c>
      <c r="O74" s="13"/>
      <c r="P74" s="13"/>
    </row>
    <row r="75" spans="1:17" x14ac:dyDescent="0.2">
      <c r="A75" s="98"/>
      <c r="B75" s="26" t="s">
        <v>69</v>
      </c>
      <c r="C75" s="68" t="s">
        <v>2</v>
      </c>
      <c r="D75" s="72">
        <v>320</v>
      </c>
      <c r="E75" s="26" t="s">
        <v>40</v>
      </c>
      <c r="F75" s="10">
        <v>21</v>
      </c>
      <c r="G75" s="11" t="s">
        <v>11</v>
      </c>
      <c r="H75" s="14"/>
      <c r="I75" s="99">
        <v>0.47899999999999998</v>
      </c>
      <c r="J75" s="10"/>
      <c r="K75" s="99"/>
      <c r="L75" s="10"/>
      <c r="M75" s="10">
        <f t="shared" si="26"/>
        <v>0.47899999999999998</v>
      </c>
      <c r="N75" s="10">
        <f t="shared" si="27"/>
        <v>3218.9</v>
      </c>
      <c r="O75" s="13"/>
      <c r="P75" s="13"/>
    </row>
    <row r="76" spans="1:17" ht="27.75" customHeight="1" x14ac:dyDescent="0.2">
      <c r="A76" s="98"/>
      <c r="B76" s="26" t="s">
        <v>70</v>
      </c>
      <c r="C76" s="68" t="s">
        <v>2</v>
      </c>
      <c r="D76" s="72">
        <v>80</v>
      </c>
      <c r="E76" s="104"/>
      <c r="F76" s="10">
        <v>21</v>
      </c>
      <c r="G76" s="11" t="s">
        <v>12</v>
      </c>
      <c r="H76" s="99"/>
      <c r="I76" s="99"/>
      <c r="J76" s="99"/>
      <c r="K76" s="99"/>
      <c r="L76" s="10">
        <v>1.028</v>
      </c>
      <c r="M76" s="10">
        <f t="shared" si="26"/>
        <v>1.028</v>
      </c>
      <c r="N76" s="10">
        <f t="shared" si="27"/>
        <v>1727</v>
      </c>
      <c r="O76" s="13"/>
      <c r="P76" s="13"/>
    </row>
    <row r="77" spans="1:17" ht="16.5" customHeight="1" x14ac:dyDescent="0.2">
      <c r="A77" s="98"/>
      <c r="B77" s="26" t="s">
        <v>71</v>
      </c>
      <c r="C77" s="68" t="s">
        <v>2</v>
      </c>
      <c r="D77" s="72">
        <v>80</v>
      </c>
      <c r="E77" s="26" t="s">
        <v>40</v>
      </c>
      <c r="F77" s="10">
        <v>21</v>
      </c>
      <c r="G77" s="11" t="s">
        <v>12</v>
      </c>
      <c r="H77" s="99"/>
      <c r="I77" s="99"/>
      <c r="J77" s="99"/>
      <c r="K77" s="99"/>
      <c r="L77" s="10">
        <v>1.028</v>
      </c>
      <c r="M77" s="10">
        <f t="shared" si="26"/>
        <v>1.028</v>
      </c>
      <c r="N77" s="10">
        <f t="shared" si="27"/>
        <v>1727</v>
      </c>
      <c r="O77" s="13"/>
      <c r="P77" s="13"/>
    </row>
    <row r="78" spans="1:17" ht="19.5" customHeight="1" x14ac:dyDescent="0.2">
      <c r="A78" s="16"/>
      <c r="K78" s="33"/>
      <c r="L78" s="74"/>
      <c r="M78" s="34" t="s">
        <v>23</v>
      </c>
      <c r="N78" s="36">
        <f>SUM(N19:N77)</f>
        <v>70722.599999999991</v>
      </c>
      <c r="O78" s="41">
        <f>SUM(N78-P78)</f>
        <v>62058.799999999988</v>
      </c>
      <c r="P78" s="13">
        <f>SUM(P19:P77)</f>
        <v>8663.7999999999993</v>
      </c>
    </row>
    <row r="79" spans="1:17" ht="19.5" customHeight="1" x14ac:dyDescent="0.2">
      <c r="A79" s="16"/>
      <c r="K79" s="34"/>
      <c r="L79" s="35"/>
      <c r="M79" s="34" t="s">
        <v>73</v>
      </c>
      <c r="N79" s="36">
        <f>N78*1.115</f>
        <v>78855.698999999993</v>
      </c>
      <c r="O79" s="13">
        <f>SUM(O78*Q79)</f>
        <v>69195.561999999991</v>
      </c>
      <c r="P79" s="13">
        <f>SUM(P78*Q79)</f>
        <v>9660.1369999999988</v>
      </c>
      <c r="Q79" s="126">
        <v>1.115</v>
      </c>
    </row>
    <row r="80" spans="1:17" ht="25.5" x14ac:dyDescent="0.2">
      <c r="A80" s="102" t="s">
        <v>89</v>
      </c>
      <c r="B80" s="237" t="s">
        <v>74</v>
      </c>
      <c r="C80" s="237"/>
      <c r="D80" s="237"/>
      <c r="E80" s="237"/>
      <c r="F80" s="22"/>
      <c r="G80" s="23"/>
      <c r="K80" s="236" t="s">
        <v>90</v>
      </c>
      <c r="L80" s="236"/>
      <c r="M80" s="236"/>
      <c r="N80" s="36">
        <f>O80+P80</f>
        <v>1314.2616499999997</v>
      </c>
      <c r="O80" s="41">
        <f>SUM(O79/60)</f>
        <v>1153.2593666666664</v>
      </c>
      <c r="P80" s="41">
        <f>SUM(P79/60)</f>
        <v>161.00228333333331</v>
      </c>
      <c r="Q80" s="126">
        <v>1.115</v>
      </c>
    </row>
    <row r="81" spans="1:17" ht="19.5" customHeight="1" x14ac:dyDescent="0.2">
      <c r="B81" s="237" t="s">
        <v>75</v>
      </c>
      <c r="C81" s="237"/>
      <c r="D81" s="237"/>
      <c r="E81" s="237"/>
      <c r="F81" s="231"/>
      <c r="G81" s="231"/>
      <c r="K81" s="34"/>
      <c r="L81" s="35"/>
      <c r="M81" s="34" t="s">
        <v>77</v>
      </c>
      <c r="N81" s="36">
        <f>N79*12</f>
        <v>946268.38799999992</v>
      </c>
      <c r="O81" s="42">
        <f>SUM(O80*12)</f>
        <v>13839.112399999998</v>
      </c>
      <c r="P81" s="42">
        <f>SUM(P80*12)</f>
        <v>1932.0273999999997</v>
      </c>
      <c r="Q81" s="127">
        <v>1.115</v>
      </c>
    </row>
    <row r="82" spans="1:17" x14ac:dyDescent="0.2">
      <c r="B82" s="37"/>
      <c r="C82" s="66"/>
      <c r="D82" s="38"/>
      <c r="E82" s="105"/>
      <c r="F82" s="94"/>
      <c r="G82" s="94"/>
      <c r="K82" s="39"/>
      <c r="L82" s="39"/>
      <c r="M82" s="39"/>
      <c r="N82" s="40"/>
      <c r="O82" s="24"/>
      <c r="P82" s="24"/>
    </row>
    <row r="83" spans="1:17" x14ac:dyDescent="0.2">
      <c r="B83" s="37"/>
      <c r="C83" s="66"/>
      <c r="D83" s="38"/>
      <c r="E83" s="105"/>
      <c r="F83" s="94"/>
      <c r="G83" s="94"/>
      <c r="K83" s="39"/>
      <c r="L83" s="39"/>
      <c r="M83" s="39"/>
      <c r="N83" s="40"/>
      <c r="O83" s="24"/>
      <c r="P83" s="24"/>
    </row>
    <row r="84" spans="1:17" x14ac:dyDescent="0.2">
      <c r="A84" s="233" t="s">
        <v>83</v>
      </c>
      <c r="B84" s="234"/>
      <c r="C84" s="234"/>
      <c r="D84" s="234"/>
      <c r="E84" s="234"/>
      <c r="F84" s="234"/>
      <c r="G84" s="234"/>
      <c r="H84" s="234"/>
      <c r="I84" s="234"/>
      <c r="J84" s="234"/>
      <c r="K84" s="234"/>
      <c r="L84" s="234"/>
      <c r="M84" s="234"/>
      <c r="N84" s="235"/>
    </row>
    <row r="85" spans="1:17" s="115" customFormat="1" ht="28.5" customHeight="1" x14ac:dyDescent="0.2">
      <c r="A85" s="144"/>
      <c r="B85" s="238" t="s">
        <v>126</v>
      </c>
      <c r="C85" s="238"/>
      <c r="D85" s="238"/>
      <c r="E85" s="238"/>
      <c r="F85" s="238"/>
      <c r="G85" s="238"/>
      <c r="H85" s="238"/>
      <c r="I85" s="238"/>
      <c r="J85" s="238"/>
      <c r="K85" s="238"/>
      <c r="L85" s="238"/>
      <c r="M85" s="238"/>
      <c r="N85" s="239"/>
      <c r="O85" s="4"/>
      <c r="P85" s="4"/>
    </row>
    <row r="86" spans="1:17" s="21" customFormat="1" ht="38.25" customHeight="1" x14ac:dyDescent="0.2">
      <c r="A86" s="68"/>
      <c r="B86" s="232" t="s">
        <v>107</v>
      </c>
      <c r="C86" s="232"/>
      <c r="D86" s="232"/>
      <c r="E86" s="232"/>
      <c r="F86" s="232"/>
      <c r="G86" s="232"/>
      <c r="H86" s="232"/>
      <c r="I86" s="232"/>
      <c r="J86" s="232"/>
      <c r="K86" s="232"/>
      <c r="L86" s="232"/>
      <c r="M86" s="232"/>
      <c r="N86" s="232"/>
      <c r="O86" s="20"/>
      <c r="P86" s="20"/>
    </row>
    <row r="87" spans="1:17" s="22" customFormat="1" x14ac:dyDescent="0.2">
      <c r="A87" s="102"/>
      <c r="B87" s="15"/>
      <c r="C87" s="102"/>
      <c r="D87" s="27"/>
      <c r="E87" s="67"/>
      <c r="G87" s="23"/>
      <c r="I87" s="94"/>
      <c r="J87" s="94"/>
      <c r="L87" s="94"/>
      <c r="O87" s="15"/>
      <c r="P87" s="15"/>
    </row>
    <row r="88" spans="1:17" x14ac:dyDescent="0.2">
      <c r="A88" s="67"/>
      <c r="B88" s="104" t="s">
        <v>129</v>
      </c>
      <c r="C88" s="104"/>
      <c r="D88" s="104"/>
      <c r="E88" s="104"/>
      <c r="F88" s="93"/>
      <c r="G88" s="104"/>
      <c r="I88" s="104"/>
      <c r="J88" s="50"/>
      <c r="L88" s="22"/>
      <c r="M88" s="7"/>
      <c r="O88" s="7"/>
      <c r="P88" s="7"/>
    </row>
    <row r="89" spans="1:17" s="112" customFormat="1" ht="25.5" customHeight="1" x14ac:dyDescent="0.2">
      <c r="A89" s="111"/>
      <c r="B89" s="113"/>
      <c r="C89" s="113"/>
      <c r="D89" s="113"/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4"/>
      <c r="P89" s="4"/>
    </row>
    <row r="90" spans="1:17" s="108" customFormat="1" x14ac:dyDescent="0.2">
      <c r="A90" s="106" t="s">
        <v>130</v>
      </c>
      <c r="B90" s="94"/>
      <c r="C90" s="50" t="s">
        <v>95</v>
      </c>
      <c r="D90" s="50"/>
      <c r="E90" s="104"/>
      <c r="F90" s="107"/>
      <c r="G90" s="104"/>
      <c r="H90" s="8"/>
      <c r="I90" s="104"/>
      <c r="J90" s="104"/>
      <c r="K90" s="104"/>
      <c r="L90" s="7"/>
      <c r="M90" s="7"/>
      <c r="N90" s="104"/>
      <c r="O90" s="7"/>
      <c r="P90" s="7"/>
    </row>
    <row r="91" spans="1:17" s="108" customFormat="1" x14ac:dyDescent="0.2">
      <c r="A91" s="106"/>
      <c r="B91" s="145"/>
      <c r="C91" s="50"/>
      <c r="D91" s="50"/>
      <c r="E91" s="115"/>
      <c r="F91" s="107"/>
      <c r="G91" s="115"/>
      <c r="H91" s="8"/>
      <c r="I91" s="115"/>
      <c r="J91" s="115"/>
      <c r="K91" s="115"/>
      <c r="L91" s="7"/>
      <c r="M91" s="7"/>
      <c r="N91" s="115"/>
      <c r="O91" s="7"/>
      <c r="P91" s="7"/>
    </row>
    <row r="92" spans="1:17" s="108" customFormat="1" x14ac:dyDescent="0.2">
      <c r="A92" s="106" t="s">
        <v>139</v>
      </c>
      <c r="B92" s="145"/>
      <c r="C92" s="50" t="s">
        <v>140</v>
      </c>
      <c r="D92" s="50"/>
      <c r="E92" s="115"/>
      <c r="F92" s="107"/>
      <c r="G92" s="115"/>
      <c r="H92" s="8"/>
      <c r="I92" s="115"/>
      <c r="J92" s="115"/>
      <c r="K92" s="115"/>
      <c r="L92" s="7"/>
      <c r="M92" s="7"/>
      <c r="N92" s="115"/>
      <c r="O92" s="7"/>
      <c r="P92" s="7"/>
    </row>
    <row r="93" spans="1:17" s="108" customFormat="1" x14ac:dyDescent="0.2">
      <c r="A93" s="106"/>
      <c r="B93" s="94"/>
      <c r="C93" s="50"/>
      <c r="D93" s="50"/>
      <c r="E93" s="104"/>
      <c r="F93" s="107"/>
      <c r="G93" s="104"/>
      <c r="H93" s="8"/>
      <c r="I93" s="104"/>
      <c r="J93" s="104"/>
      <c r="K93" s="104"/>
      <c r="L93" s="7"/>
      <c r="M93" s="7"/>
      <c r="N93" s="104"/>
      <c r="O93" s="7"/>
      <c r="P93" s="7"/>
    </row>
    <row r="94" spans="1:17" s="108" customFormat="1" x14ac:dyDescent="0.2">
      <c r="A94" s="67" t="s">
        <v>56</v>
      </c>
      <c r="B94" s="106"/>
      <c r="C94" s="109" t="s">
        <v>93</v>
      </c>
      <c r="D94" s="109"/>
      <c r="E94" s="106"/>
      <c r="F94" s="107"/>
      <c r="G94" s="106"/>
      <c r="H94" s="8"/>
      <c r="I94" s="104"/>
      <c r="J94" s="104"/>
      <c r="K94" s="104"/>
      <c r="L94" s="7"/>
      <c r="M94" s="7"/>
      <c r="N94" s="104"/>
      <c r="O94" s="7"/>
      <c r="P94" s="7"/>
    </row>
    <row r="95" spans="1:17" s="108" customFormat="1" x14ac:dyDescent="0.2">
      <c r="A95" s="67"/>
      <c r="B95" s="106"/>
      <c r="C95" s="109"/>
      <c r="D95" s="109"/>
      <c r="E95" s="106"/>
      <c r="F95" s="107"/>
      <c r="G95" s="106"/>
      <c r="H95" s="8"/>
      <c r="I95" s="104"/>
      <c r="J95" s="104"/>
      <c r="K95" s="104"/>
      <c r="L95" s="7"/>
      <c r="M95" s="7"/>
      <c r="N95" s="104"/>
      <c r="O95" s="7"/>
      <c r="P95" s="7"/>
    </row>
    <row r="96" spans="1:17" s="108" customFormat="1" x14ac:dyDescent="0.2">
      <c r="A96" s="106" t="s">
        <v>118</v>
      </c>
      <c r="B96" s="94"/>
      <c r="C96" s="50" t="s">
        <v>82</v>
      </c>
      <c r="D96" s="50"/>
      <c r="E96" s="104"/>
      <c r="F96" s="107"/>
      <c r="G96" s="104"/>
      <c r="H96" s="8"/>
      <c r="I96" s="104"/>
      <c r="J96" s="104"/>
      <c r="K96" s="104"/>
      <c r="L96" s="7"/>
      <c r="M96" s="7"/>
      <c r="N96" s="104"/>
      <c r="O96" s="7"/>
      <c r="P96" s="7"/>
    </row>
    <row r="97" spans="1:16" s="108" customFormat="1" x14ac:dyDescent="0.2">
      <c r="A97" s="67"/>
      <c r="B97" s="106"/>
      <c r="C97" s="109"/>
      <c r="D97" s="109"/>
      <c r="E97" s="106"/>
      <c r="F97" s="107"/>
      <c r="G97" s="106"/>
      <c r="H97" s="8"/>
      <c r="I97" s="104"/>
      <c r="J97" s="104"/>
      <c r="K97" s="104"/>
      <c r="L97" s="7"/>
      <c r="M97" s="7"/>
      <c r="N97" s="104"/>
      <c r="O97" s="7"/>
      <c r="P97" s="7"/>
    </row>
    <row r="98" spans="1:16" s="108" customFormat="1" x14ac:dyDescent="0.2">
      <c r="A98" s="110" t="s">
        <v>117</v>
      </c>
      <c r="B98" s="94"/>
      <c r="C98" s="50" t="s">
        <v>72</v>
      </c>
      <c r="D98" s="50"/>
      <c r="E98" s="104"/>
      <c r="F98" s="107"/>
      <c r="G98" s="104"/>
      <c r="H98" s="8"/>
      <c r="I98" s="104"/>
      <c r="J98" s="104"/>
      <c r="K98" s="104"/>
      <c r="L98" s="7"/>
      <c r="M98" s="7"/>
      <c r="N98" s="104"/>
      <c r="O98" s="7"/>
      <c r="P98" s="7"/>
    </row>
    <row r="99" spans="1:16" s="108" customFormat="1" x14ac:dyDescent="0.2">
      <c r="A99" s="67"/>
      <c r="B99" s="106"/>
      <c r="C99" s="106"/>
      <c r="D99" s="106"/>
      <c r="E99" s="106"/>
      <c r="F99" s="107"/>
      <c r="G99" s="104"/>
      <c r="H99" s="8"/>
      <c r="I99" s="104"/>
      <c r="J99" s="104"/>
      <c r="K99" s="104"/>
      <c r="L99" s="7"/>
      <c r="M99" s="7"/>
      <c r="N99" s="104"/>
      <c r="O99" s="7"/>
      <c r="P99" s="7"/>
    </row>
    <row r="100" spans="1:16" s="108" customFormat="1" x14ac:dyDescent="0.2">
      <c r="A100" s="110" t="s">
        <v>124</v>
      </c>
      <c r="B100" s="94"/>
      <c r="C100" s="104" t="s">
        <v>125</v>
      </c>
      <c r="D100" s="7"/>
      <c r="E100" s="104"/>
      <c r="F100" s="107"/>
      <c r="G100" s="104"/>
      <c r="H100" s="8"/>
      <c r="I100" s="104"/>
      <c r="J100" s="104"/>
      <c r="K100" s="104"/>
      <c r="L100" s="7"/>
      <c r="M100" s="7"/>
      <c r="N100" s="104"/>
      <c r="O100" s="7"/>
      <c r="P100" s="7"/>
    </row>
  </sheetData>
  <mergeCells count="29">
    <mergeCell ref="C14:K14"/>
    <mergeCell ref="A1:P1"/>
    <mergeCell ref="E3:I3"/>
    <mergeCell ref="A11:P11"/>
    <mergeCell ref="C15:C16"/>
    <mergeCell ref="A7:D7"/>
    <mergeCell ref="A3:B3"/>
    <mergeCell ref="B15:B16"/>
    <mergeCell ref="A13:P13"/>
    <mergeCell ref="H15:K15"/>
    <mergeCell ref="A15:A16"/>
    <mergeCell ref="N15:N16"/>
    <mergeCell ref="F15:F16"/>
    <mergeCell ref="A12:P12"/>
    <mergeCell ref="O15:O16"/>
    <mergeCell ref="P15:P16"/>
    <mergeCell ref="E15:E16"/>
    <mergeCell ref="F81:G81"/>
    <mergeCell ref="B86:N86"/>
    <mergeCell ref="A84:N84"/>
    <mergeCell ref="K80:M80"/>
    <mergeCell ref="B80:E80"/>
    <mergeCell ref="B81:E81"/>
    <mergeCell ref="B85:N85"/>
    <mergeCell ref="L15:L16"/>
    <mergeCell ref="M15:M16"/>
    <mergeCell ref="D15:D16"/>
    <mergeCell ref="G15:G16"/>
    <mergeCell ref="B33:B34"/>
  </mergeCells>
  <phoneticPr fontId="19" type="noConversion"/>
  <printOptions horizontalCentered="1"/>
  <pageMargins left="0.78740157480314965" right="0.19685039370078741" top="0.19685039370078741" bottom="0.19685039370078741" header="0" footer="0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view="pageBreakPreview" topLeftCell="A13" zoomScaleNormal="100" zoomScaleSheetLayoutView="100" workbookViewId="0">
      <selection activeCell="A14" sqref="A14:H14"/>
    </sheetView>
  </sheetViews>
  <sheetFormatPr defaultColWidth="9.140625" defaultRowHeight="12.75" x14ac:dyDescent="0.2"/>
  <cols>
    <col min="1" max="1" width="5.140625" style="53" customWidth="1"/>
    <col min="2" max="2" width="9.28515625" style="53" customWidth="1"/>
    <col min="3" max="4" width="13.28515625" style="53" customWidth="1"/>
    <col min="5" max="5" width="11.28515625" style="53" customWidth="1"/>
    <col min="6" max="7" width="13.28515625" style="53" customWidth="1"/>
    <col min="8" max="8" width="19.28515625" style="62" customWidth="1"/>
    <col min="9" max="16384" width="9.140625" style="53"/>
  </cols>
  <sheetData>
    <row r="1" spans="1:9" x14ac:dyDescent="0.2">
      <c r="A1" s="260" t="s">
        <v>116</v>
      </c>
      <c r="B1" s="260"/>
      <c r="C1" s="260"/>
      <c r="D1" s="260"/>
      <c r="E1" s="260"/>
      <c r="F1" s="260"/>
      <c r="G1" s="260"/>
      <c r="H1" s="260"/>
    </row>
    <row r="3" spans="1:9" s="57" customFormat="1" x14ac:dyDescent="0.2">
      <c r="A3" s="57" t="s">
        <v>78</v>
      </c>
      <c r="H3" s="63" t="s">
        <v>35</v>
      </c>
    </row>
    <row r="4" spans="1:9" x14ac:dyDescent="0.2">
      <c r="A4" s="1" t="s">
        <v>120</v>
      </c>
      <c r="B4" s="1"/>
      <c r="H4" s="54" t="s">
        <v>76</v>
      </c>
    </row>
    <row r="5" spans="1:9" x14ac:dyDescent="0.2">
      <c r="A5" s="1" t="s">
        <v>121</v>
      </c>
      <c r="B5" s="1"/>
      <c r="H5" s="56"/>
    </row>
    <row r="6" spans="1:9" x14ac:dyDescent="0.2">
      <c r="A6" s="1" t="s">
        <v>122</v>
      </c>
      <c r="B6" s="1"/>
      <c r="H6" s="55" t="s">
        <v>94</v>
      </c>
    </row>
    <row r="7" spans="1:9" x14ac:dyDescent="0.2">
      <c r="A7" s="53" t="s">
        <v>134</v>
      </c>
      <c r="H7" s="55" t="s">
        <v>135</v>
      </c>
    </row>
    <row r="8" spans="1:9" x14ac:dyDescent="0.2">
      <c r="H8" s="55"/>
    </row>
    <row r="9" spans="1:9" x14ac:dyDescent="0.2">
      <c r="H9" s="55"/>
    </row>
    <row r="10" spans="1:9" x14ac:dyDescent="0.2">
      <c r="H10" s="55"/>
    </row>
    <row r="11" spans="1:9" x14ac:dyDescent="0.2">
      <c r="A11" s="77"/>
      <c r="B11" s="265" t="s">
        <v>137</v>
      </c>
      <c r="C11" s="265"/>
      <c r="D11" s="265"/>
      <c r="E11" s="265"/>
      <c r="F11" s="265"/>
      <c r="G11" s="265"/>
      <c r="H11" s="265"/>
    </row>
    <row r="12" spans="1:9" s="57" customFormat="1" ht="31.5" customHeight="1" x14ac:dyDescent="0.2">
      <c r="A12" s="253" t="s">
        <v>133</v>
      </c>
      <c r="B12" s="253"/>
      <c r="C12" s="253"/>
      <c r="D12" s="253"/>
      <c r="E12" s="253"/>
      <c r="F12" s="253"/>
      <c r="G12" s="253"/>
      <c r="H12" s="253"/>
    </row>
    <row r="13" spans="1:9" ht="12.75" customHeight="1" x14ac:dyDescent="0.2">
      <c r="A13" s="253" t="s">
        <v>119</v>
      </c>
      <c r="B13" s="253"/>
      <c r="C13" s="253"/>
      <c r="D13" s="253"/>
      <c r="E13" s="253"/>
      <c r="F13" s="253"/>
      <c r="G13" s="253"/>
      <c r="H13" s="253"/>
    </row>
    <row r="14" spans="1:9" s="52" customFormat="1" ht="15.75" customHeight="1" thickBot="1" x14ac:dyDescent="0.25">
      <c r="A14" s="266" t="s">
        <v>138</v>
      </c>
      <c r="B14" s="266"/>
      <c r="C14" s="266"/>
      <c r="D14" s="266"/>
      <c r="E14" s="266"/>
      <c r="F14" s="266"/>
      <c r="G14" s="266"/>
      <c r="H14" s="266"/>
    </row>
    <row r="15" spans="1:9" s="3" customFormat="1" ht="76.5" customHeight="1" x14ac:dyDescent="0.2">
      <c r="A15" s="263" t="s">
        <v>27</v>
      </c>
      <c r="B15" s="258" t="s">
        <v>28</v>
      </c>
      <c r="C15" s="258" t="s">
        <v>29</v>
      </c>
      <c r="D15" s="258" t="s">
        <v>30</v>
      </c>
      <c r="E15" s="258" t="s">
        <v>31</v>
      </c>
      <c r="F15" s="258" t="s">
        <v>32</v>
      </c>
      <c r="G15" s="258" t="s">
        <v>33</v>
      </c>
      <c r="H15" s="261" t="s">
        <v>34</v>
      </c>
      <c r="I15" s="2"/>
    </row>
    <row r="16" spans="1:9" x14ac:dyDescent="0.2">
      <c r="A16" s="264"/>
      <c r="B16" s="259"/>
      <c r="C16" s="259"/>
      <c r="D16" s="259"/>
      <c r="E16" s="259"/>
      <c r="F16" s="259"/>
      <c r="G16" s="259"/>
      <c r="H16" s="262"/>
    </row>
    <row r="17" spans="1:8" s="114" customFormat="1" x14ac:dyDescent="0.2">
      <c r="A17" s="64">
        <v>1</v>
      </c>
      <c r="B17" s="60">
        <v>2</v>
      </c>
      <c r="C17" s="60">
        <v>3</v>
      </c>
      <c r="D17" s="60">
        <v>4</v>
      </c>
      <c r="E17" s="60">
        <v>5</v>
      </c>
      <c r="F17" s="60">
        <v>6</v>
      </c>
      <c r="G17" s="60">
        <v>7</v>
      </c>
      <c r="H17" s="60">
        <v>8</v>
      </c>
    </row>
    <row r="18" spans="1:8" ht="17.25" customHeight="1" x14ac:dyDescent="0.2">
      <c r="A18" s="58"/>
      <c r="B18" s="59"/>
      <c r="C18" s="59"/>
      <c r="D18" s="59"/>
      <c r="E18" s="59"/>
      <c r="F18" s="59"/>
      <c r="G18" s="59"/>
      <c r="H18" s="61"/>
    </row>
    <row r="19" spans="1:8" ht="17.25" customHeight="1" x14ac:dyDescent="0.2">
      <c r="A19" s="64">
        <v>1</v>
      </c>
      <c r="B19" s="78">
        <f>'Ведомость '!O80</f>
        <v>1153.2593666666664</v>
      </c>
      <c r="C19" s="59">
        <v>164.92</v>
      </c>
      <c r="D19" s="78">
        <f>B19/C19</f>
        <v>6.9928411755194428</v>
      </c>
      <c r="E19" s="59">
        <v>1</v>
      </c>
      <c r="F19" s="59">
        <v>4003</v>
      </c>
      <c r="G19" s="59">
        <v>1.1200000000000001</v>
      </c>
      <c r="H19" s="61">
        <f>ROUND(D19*F19*G19,0)</f>
        <v>31351</v>
      </c>
    </row>
    <row r="20" spans="1:8" ht="17.25" customHeight="1" x14ac:dyDescent="0.2">
      <c r="A20" s="64"/>
      <c r="B20" s="59"/>
      <c r="C20" s="59"/>
      <c r="D20" s="59"/>
      <c r="E20" s="59"/>
      <c r="F20" s="59"/>
      <c r="G20" s="59"/>
      <c r="H20" s="61"/>
    </row>
    <row r="21" spans="1:8" ht="17.25" customHeight="1" x14ac:dyDescent="0.2">
      <c r="A21" s="64">
        <v>2</v>
      </c>
      <c r="B21" s="78">
        <f>SUM('Ведомость '!P80)</f>
        <v>161.00228333333331</v>
      </c>
      <c r="C21" s="59">
        <v>164.92</v>
      </c>
      <c r="D21" s="78">
        <f>B21/C21</f>
        <v>0.97624474492683311</v>
      </c>
      <c r="E21" s="59">
        <v>2</v>
      </c>
      <c r="F21" s="59">
        <v>4098</v>
      </c>
      <c r="G21" s="59">
        <v>1.1200000000000001</v>
      </c>
      <c r="H21" s="61">
        <f>ROUND(D21*F21*G21,0)</f>
        <v>4481</v>
      </c>
    </row>
    <row r="22" spans="1:8" ht="17.25" customHeight="1" thickBot="1" x14ac:dyDescent="0.25">
      <c r="A22" s="79"/>
      <c r="B22" s="80"/>
      <c r="C22" s="80"/>
      <c r="D22" s="80"/>
      <c r="E22" s="80"/>
      <c r="F22" s="80"/>
      <c r="G22" s="80"/>
      <c r="H22" s="81"/>
    </row>
    <row r="23" spans="1:8" ht="17.25" customHeight="1" thickBot="1" x14ac:dyDescent="0.25">
      <c r="A23" s="82"/>
      <c r="B23" s="83">
        <f>SUM(B19:B21)</f>
        <v>1314.2616499999997</v>
      </c>
      <c r="C23" s="84"/>
      <c r="D23" s="85">
        <f>SUM(D19:D21)</f>
        <v>7.9690859204462763</v>
      </c>
      <c r="E23" s="84"/>
      <c r="F23" s="84"/>
      <c r="G23" s="84"/>
      <c r="H23" s="86"/>
    </row>
    <row r="24" spans="1:8" ht="17.25" customHeight="1" x14ac:dyDescent="0.2">
      <c r="A24" s="87"/>
      <c r="B24" s="88" t="s">
        <v>131</v>
      </c>
      <c r="C24" s="88"/>
      <c r="D24" s="88"/>
      <c r="E24" s="88"/>
      <c r="F24" s="88"/>
      <c r="G24" s="88"/>
      <c r="H24" s="89">
        <f>H21+H19</f>
        <v>35832</v>
      </c>
    </row>
    <row r="25" spans="1:8" s="92" customFormat="1" ht="17.25" customHeight="1" x14ac:dyDescent="0.2">
      <c r="A25" s="90"/>
      <c r="B25" s="256" t="s">
        <v>132</v>
      </c>
      <c r="C25" s="257"/>
      <c r="D25" s="90"/>
      <c r="E25" s="90"/>
      <c r="F25" s="90"/>
      <c r="G25" s="90"/>
      <c r="H25" s="91">
        <f>H24</f>
        <v>35832</v>
      </c>
    </row>
    <row r="26" spans="1:8" s="92" customFormat="1" ht="17.25" hidden="1" customHeight="1" thickBot="1" x14ac:dyDescent="0.25">
      <c r="A26" s="90"/>
      <c r="B26" s="90"/>
      <c r="C26" s="90"/>
      <c r="D26" s="90"/>
      <c r="E26" s="90"/>
      <c r="F26" s="90"/>
      <c r="G26" s="90"/>
      <c r="H26" s="91"/>
    </row>
    <row r="27" spans="1:8" s="92" customFormat="1" ht="17.25" hidden="1" customHeight="1" thickBot="1" x14ac:dyDescent="0.25">
      <c r="A27" s="90"/>
      <c r="B27" s="90" t="s">
        <v>96</v>
      </c>
      <c r="C27" s="90"/>
      <c r="D27" s="90"/>
      <c r="E27" s="90"/>
      <c r="F27" s="90"/>
      <c r="G27" s="90"/>
      <c r="H27" s="91">
        <f>SUM(H25*3)</f>
        <v>107496</v>
      </c>
    </row>
    <row r="29" spans="1:8" hidden="1" x14ac:dyDescent="0.2">
      <c r="B29" s="53" t="s">
        <v>79</v>
      </c>
      <c r="H29" s="62" t="s">
        <v>95</v>
      </c>
    </row>
    <row r="30" spans="1:8" hidden="1" x14ac:dyDescent="0.2"/>
    <row r="31" spans="1:8" hidden="1" x14ac:dyDescent="0.2">
      <c r="B31" s="53" t="s">
        <v>80</v>
      </c>
      <c r="H31" s="62" t="s">
        <v>84</v>
      </c>
    </row>
    <row r="32" spans="1:8" hidden="1" x14ac:dyDescent="0.2"/>
    <row r="34" spans="2:8" x14ac:dyDescent="0.2">
      <c r="B34" s="53" t="s">
        <v>56</v>
      </c>
      <c r="G34" s="62" t="s">
        <v>93</v>
      </c>
      <c r="H34" s="53"/>
    </row>
    <row r="35" spans="2:8" x14ac:dyDescent="0.2">
      <c r="G35" s="62"/>
      <c r="H35" s="53"/>
    </row>
    <row r="36" spans="2:8" x14ac:dyDescent="0.2">
      <c r="B36" s="53" t="s">
        <v>55</v>
      </c>
      <c r="G36" s="62" t="s">
        <v>82</v>
      </c>
      <c r="H36" s="53"/>
    </row>
    <row r="37" spans="2:8" x14ac:dyDescent="0.2">
      <c r="G37" s="62"/>
      <c r="H37" s="53"/>
    </row>
    <row r="38" spans="2:8" x14ac:dyDescent="0.2">
      <c r="B38" s="53" t="s">
        <v>81</v>
      </c>
      <c r="G38" s="62" t="s">
        <v>72</v>
      </c>
      <c r="H38" s="53"/>
    </row>
  </sheetData>
  <mergeCells count="14">
    <mergeCell ref="B25:C25"/>
    <mergeCell ref="B15:B16"/>
    <mergeCell ref="C15:C16"/>
    <mergeCell ref="D15:D16"/>
    <mergeCell ref="A1:H1"/>
    <mergeCell ref="E15:E16"/>
    <mergeCell ref="F15:F16"/>
    <mergeCell ref="G15:G16"/>
    <mergeCell ref="H15:H16"/>
    <mergeCell ref="A15:A16"/>
    <mergeCell ref="B11:H11"/>
    <mergeCell ref="A14:H14"/>
    <mergeCell ref="A12:H12"/>
    <mergeCell ref="A13:H13"/>
  </mergeCells>
  <phoneticPr fontId="19" type="noConversion"/>
  <printOptions horizontalCentered="1"/>
  <pageMargins left="0.78740157480314965" right="0.19685039370078741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tabSelected="1" view="pageBreakPreview" topLeftCell="A64" zoomScaleNormal="100" zoomScaleSheetLayoutView="100" workbookViewId="0">
      <selection activeCell="M67" sqref="M67"/>
    </sheetView>
  </sheetViews>
  <sheetFormatPr defaultRowHeight="12.75" outlineLevelRow="1" x14ac:dyDescent="0.2"/>
  <cols>
    <col min="1" max="1" width="4.42578125" style="108" customWidth="1"/>
    <col min="2" max="2" width="92.140625" style="108" customWidth="1"/>
    <col min="3" max="3" width="13.140625" style="170" customWidth="1"/>
    <col min="4" max="4" width="10" style="170" customWidth="1"/>
    <col min="5" max="5" width="12.28515625" style="170" customWidth="1"/>
    <col min="6" max="6" width="11.28515625" style="170" customWidth="1"/>
    <col min="7" max="7" width="12.42578125" style="108" hidden="1" customWidth="1"/>
    <col min="8" max="16384" width="9.140625" style="108"/>
  </cols>
  <sheetData>
    <row r="1" spans="1:14" x14ac:dyDescent="0.2">
      <c r="A1" s="277" t="s">
        <v>164</v>
      </c>
      <c r="B1" s="277"/>
      <c r="C1" s="277"/>
      <c r="D1" s="277"/>
      <c r="E1" s="277"/>
      <c r="F1" s="277"/>
    </row>
    <row r="2" spans="1:14" ht="15" x14ac:dyDescent="0.25">
      <c r="A2" s="278" t="s">
        <v>78</v>
      </c>
      <c r="B2" s="278"/>
      <c r="C2" s="165"/>
      <c r="D2" s="166"/>
      <c r="E2" s="167"/>
      <c r="F2" s="168" t="s">
        <v>35</v>
      </c>
    </row>
    <row r="3" spans="1:14" x14ac:dyDescent="0.2">
      <c r="A3" s="169"/>
      <c r="B3" s="169"/>
      <c r="C3" s="165"/>
      <c r="D3" s="166"/>
      <c r="E3" s="167"/>
      <c r="N3" s="171" t="s">
        <v>159</v>
      </c>
    </row>
    <row r="4" spans="1:14" s="158" customFormat="1" x14ac:dyDescent="0.2">
      <c r="A4" s="153" t="s">
        <v>165</v>
      </c>
      <c r="B4" s="154"/>
      <c r="C4" s="155"/>
      <c r="D4" s="156"/>
      <c r="E4" s="156"/>
      <c r="F4" s="172" t="s">
        <v>235</v>
      </c>
      <c r="N4" s="159" t="s">
        <v>162</v>
      </c>
    </row>
    <row r="5" spans="1:14" s="158" customFormat="1" x14ac:dyDescent="0.2">
      <c r="A5" s="153"/>
      <c r="B5" s="154"/>
      <c r="C5" s="155"/>
      <c r="D5" s="160"/>
      <c r="E5" s="160"/>
      <c r="F5" s="157"/>
      <c r="N5" s="159" t="s">
        <v>160</v>
      </c>
    </row>
    <row r="6" spans="1:14" s="158" customFormat="1" ht="8.25" customHeight="1" x14ac:dyDescent="0.2">
      <c r="A6" s="153" t="s">
        <v>156</v>
      </c>
      <c r="B6" s="161"/>
      <c r="C6" s="155"/>
      <c r="D6" s="155"/>
      <c r="E6" s="162"/>
    </row>
    <row r="7" spans="1:14" s="163" customFormat="1" ht="15" x14ac:dyDescent="0.25">
      <c r="A7" s="289" t="s">
        <v>242</v>
      </c>
      <c r="C7" s="164"/>
      <c r="D7" s="164"/>
      <c r="E7" s="164"/>
      <c r="F7" s="173" t="s">
        <v>236</v>
      </c>
    </row>
    <row r="8" spans="1:14" s="178" customFormat="1" ht="15" x14ac:dyDescent="0.25">
      <c r="A8" s="174" t="s">
        <v>158</v>
      </c>
      <c r="B8" s="174"/>
      <c r="C8" s="175"/>
      <c r="D8" s="176"/>
      <c r="E8" s="177"/>
      <c r="F8" s="173" t="s">
        <v>161</v>
      </c>
    </row>
    <row r="9" spans="1:14" ht="12" customHeight="1" x14ac:dyDescent="0.25">
      <c r="A9" s="174"/>
      <c r="B9" s="174"/>
      <c r="C9" s="165"/>
      <c r="D9" s="176"/>
      <c r="F9" s="179"/>
    </row>
    <row r="10" spans="1:14" ht="15.75" x14ac:dyDescent="0.2">
      <c r="A10" s="279" t="s">
        <v>237</v>
      </c>
      <c r="B10" s="279"/>
      <c r="C10" s="279"/>
      <c r="D10" s="279"/>
      <c r="E10" s="279"/>
      <c r="F10" s="279"/>
    </row>
    <row r="11" spans="1:14" ht="43.5" customHeight="1" x14ac:dyDescent="0.2">
      <c r="A11" s="280" t="s">
        <v>240</v>
      </c>
      <c r="B11" s="281"/>
      <c r="C11" s="281"/>
      <c r="D11" s="281"/>
      <c r="E11" s="281"/>
      <c r="F11" s="281"/>
    </row>
    <row r="12" spans="1:14" s="181" customFormat="1" ht="15.75" x14ac:dyDescent="0.25">
      <c r="A12" s="180"/>
      <c r="B12" s="286" t="s">
        <v>239</v>
      </c>
      <c r="C12" s="287"/>
      <c r="D12" s="287"/>
      <c r="E12" s="287"/>
      <c r="F12" s="287"/>
      <c r="G12" s="287"/>
      <c r="H12" s="287"/>
      <c r="I12" s="287"/>
      <c r="J12" s="287"/>
      <c r="K12" s="287"/>
      <c r="L12" s="287"/>
    </row>
    <row r="13" spans="1:14" s="181" customFormat="1" ht="17.25" customHeight="1" x14ac:dyDescent="0.25">
      <c r="A13" s="180"/>
      <c r="B13" s="182" t="s">
        <v>241</v>
      </c>
      <c r="C13" s="183"/>
      <c r="D13" s="184"/>
      <c r="E13" s="185"/>
      <c r="F13" s="185"/>
      <c r="G13" s="185"/>
      <c r="H13" s="185"/>
      <c r="I13" s="185"/>
      <c r="K13" s="182"/>
    </row>
    <row r="14" spans="1:14" s="181" customFormat="1" ht="9" customHeight="1" x14ac:dyDescent="0.25">
      <c r="A14" s="180"/>
      <c r="B14" s="182"/>
      <c r="C14" s="183"/>
      <c r="D14" s="184"/>
      <c r="E14" s="185"/>
      <c r="F14" s="185"/>
      <c r="G14" s="185"/>
      <c r="H14" s="185"/>
      <c r="I14" s="185"/>
      <c r="K14" s="182"/>
    </row>
    <row r="15" spans="1:14" ht="14.25" customHeight="1" x14ac:dyDescent="0.3">
      <c r="A15" s="226" t="s">
        <v>238</v>
      </c>
      <c r="B15" s="186"/>
      <c r="C15" s="186"/>
      <c r="D15" s="186"/>
      <c r="E15" s="186"/>
      <c r="F15" s="186"/>
    </row>
    <row r="16" spans="1:14" ht="38.25" x14ac:dyDescent="0.2">
      <c r="A16" s="68" t="s">
        <v>145</v>
      </c>
      <c r="B16" s="68" t="s">
        <v>147</v>
      </c>
      <c r="C16" s="187" t="s">
        <v>154</v>
      </c>
      <c r="D16" s="187" t="s">
        <v>148</v>
      </c>
      <c r="E16" s="187" t="s">
        <v>155</v>
      </c>
      <c r="F16" s="187" t="s">
        <v>149</v>
      </c>
    </row>
    <row r="17" spans="1:6" s="21" customFormat="1" ht="17.25" customHeight="1" x14ac:dyDescent="0.2">
      <c r="A17" s="288" t="s">
        <v>170</v>
      </c>
      <c r="B17" s="288"/>
      <c r="C17" s="288"/>
      <c r="D17" s="288"/>
      <c r="E17" s="288"/>
      <c r="F17" s="288"/>
    </row>
    <row r="18" spans="1:6" s="21" customFormat="1" ht="15.75" customHeight="1" x14ac:dyDescent="0.2">
      <c r="A18" s="270" t="s">
        <v>171</v>
      </c>
      <c r="B18" s="270"/>
      <c r="C18" s="270"/>
      <c r="D18" s="270"/>
      <c r="E18" s="270"/>
      <c r="F18" s="270"/>
    </row>
    <row r="19" spans="1:6" ht="25.5" x14ac:dyDescent="0.2">
      <c r="A19" s="188">
        <v>1</v>
      </c>
      <c r="B19" s="189" t="s">
        <v>172</v>
      </c>
      <c r="C19" s="68" t="s">
        <v>146</v>
      </c>
      <c r="D19" s="190">
        <v>15</v>
      </c>
      <c r="E19" s="225">
        <v>417.16</v>
      </c>
      <c r="F19" s="191">
        <f>ROUND(E19*D19,0)</f>
        <v>6257</v>
      </c>
    </row>
    <row r="20" spans="1:6" ht="15" x14ac:dyDescent="0.2">
      <c r="A20" s="188">
        <v>2</v>
      </c>
      <c r="B20" s="192" t="s">
        <v>173</v>
      </c>
      <c r="C20" s="68" t="s">
        <v>146</v>
      </c>
      <c r="D20" s="190">
        <v>15</v>
      </c>
      <c r="E20" s="225">
        <v>417.16</v>
      </c>
      <c r="F20" s="191">
        <f>ROUND(E20*D20,0)</f>
        <v>6257</v>
      </c>
    </row>
    <row r="21" spans="1:6" ht="15" customHeight="1" x14ac:dyDescent="0.2">
      <c r="A21" s="188">
        <v>3</v>
      </c>
      <c r="B21" s="189" t="s">
        <v>174</v>
      </c>
      <c r="C21" s="68" t="s">
        <v>146</v>
      </c>
      <c r="D21" s="190">
        <v>18</v>
      </c>
      <c r="E21" s="225">
        <v>417.16</v>
      </c>
      <c r="F21" s="191">
        <f t="shared" ref="F21:F27" si="0">ROUND(E21*D21,0)</f>
        <v>7509</v>
      </c>
    </row>
    <row r="22" spans="1:6" ht="15" x14ac:dyDescent="0.2">
      <c r="A22" s="188">
        <v>4</v>
      </c>
      <c r="B22" s="194" t="s">
        <v>175</v>
      </c>
      <c r="C22" s="68" t="s">
        <v>146</v>
      </c>
      <c r="D22" s="190">
        <v>18.57</v>
      </c>
      <c r="E22" s="225">
        <v>417.16</v>
      </c>
      <c r="F22" s="191">
        <f>ROUND(E22*D22,0)</f>
        <v>7747</v>
      </c>
    </row>
    <row r="23" spans="1:6" ht="15" x14ac:dyDescent="0.2">
      <c r="A23" s="188">
        <v>5</v>
      </c>
      <c r="B23" s="192" t="s">
        <v>176</v>
      </c>
      <c r="C23" s="68" t="s">
        <v>146</v>
      </c>
      <c r="D23" s="190">
        <v>20</v>
      </c>
      <c r="E23" s="225">
        <v>417.16</v>
      </c>
      <c r="F23" s="191">
        <f t="shared" si="0"/>
        <v>8343</v>
      </c>
    </row>
    <row r="24" spans="1:6" ht="15" x14ac:dyDescent="0.2">
      <c r="A24" s="188">
        <v>6</v>
      </c>
      <c r="B24" s="192" t="s">
        <v>177</v>
      </c>
      <c r="C24" s="68" t="s">
        <v>146</v>
      </c>
      <c r="D24" s="190">
        <v>18</v>
      </c>
      <c r="E24" s="225">
        <v>417.16</v>
      </c>
      <c r="F24" s="191">
        <f t="shared" si="0"/>
        <v>7509</v>
      </c>
    </row>
    <row r="25" spans="1:6" s="21" customFormat="1" ht="15" customHeight="1" x14ac:dyDescent="0.2">
      <c r="A25" s="271" t="s">
        <v>178</v>
      </c>
      <c r="B25" s="272"/>
      <c r="C25" s="272"/>
      <c r="D25" s="272"/>
      <c r="E25" s="272"/>
      <c r="F25" s="273"/>
    </row>
    <row r="26" spans="1:6" ht="15" x14ac:dyDescent="0.2">
      <c r="A26" s="188">
        <v>7</v>
      </c>
      <c r="B26" s="189" t="s">
        <v>179</v>
      </c>
      <c r="C26" s="68" t="s">
        <v>146</v>
      </c>
      <c r="D26" s="210">
        <v>18</v>
      </c>
      <c r="E26" s="225">
        <v>417.16</v>
      </c>
      <c r="F26" s="191">
        <f t="shared" si="0"/>
        <v>7509</v>
      </c>
    </row>
    <row r="27" spans="1:6" ht="15" x14ac:dyDescent="0.2">
      <c r="A27" s="188">
        <v>8</v>
      </c>
      <c r="B27" s="189" t="s">
        <v>180</v>
      </c>
      <c r="C27" s="68" t="s">
        <v>146</v>
      </c>
      <c r="D27" s="210">
        <v>13</v>
      </c>
      <c r="E27" s="225">
        <v>417.16</v>
      </c>
      <c r="F27" s="191">
        <f t="shared" si="0"/>
        <v>5423</v>
      </c>
    </row>
    <row r="28" spans="1:6" x14ac:dyDescent="0.2">
      <c r="A28" s="274" t="s">
        <v>184</v>
      </c>
      <c r="B28" s="275"/>
      <c r="C28" s="275"/>
      <c r="D28" s="275"/>
      <c r="E28" s="275"/>
      <c r="F28" s="276"/>
    </row>
    <row r="29" spans="1:6" ht="15" x14ac:dyDescent="0.2">
      <c r="A29" s="188">
        <v>9</v>
      </c>
      <c r="B29" s="195" t="s">
        <v>181</v>
      </c>
      <c r="C29" s="225" t="s">
        <v>185</v>
      </c>
      <c r="D29" s="193">
        <v>1</v>
      </c>
      <c r="E29" s="196">
        <v>26250</v>
      </c>
      <c r="F29" s="196">
        <f>E29*D29</f>
        <v>26250</v>
      </c>
    </row>
    <row r="30" spans="1:6" ht="15" x14ac:dyDescent="0.2">
      <c r="A30" s="188">
        <v>10</v>
      </c>
      <c r="B30" s="197" t="s">
        <v>182</v>
      </c>
      <c r="C30" s="225" t="s">
        <v>185</v>
      </c>
      <c r="D30" s="193">
        <v>1</v>
      </c>
      <c r="E30" s="196">
        <v>1200</v>
      </c>
      <c r="F30" s="196">
        <f t="shared" ref="F30:F31" si="1">E30*D30</f>
        <v>1200</v>
      </c>
    </row>
    <row r="31" spans="1:6" ht="15" x14ac:dyDescent="0.2">
      <c r="A31" s="188">
        <v>11</v>
      </c>
      <c r="B31" s="197" t="s">
        <v>183</v>
      </c>
      <c r="C31" s="225" t="s">
        <v>185</v>
      </c>
      <c r="D31" s="193">
        <v>1</v>
      </c>
      <c r="E31" s="196">
        <v>1000</v>
      </c>
      <c r="F31" s="196">
        <f t="shared" si="1"/>
        <v>1000</v>
      </c>
    </row>
    <row r="32" spans="1:6" s="198" customFormat="1" ht="15.75" x14ac:dyDescent="0.25">
      <c r="A32" s="188"/>
      <c r="B32" s="199" t="s">
        <v>187</v>
      </c>
      <c r="C32" s="200"/>
      <c r="D32" s="200"/>
      <c r="E32" s="201"/>
      <c r="F32" s="202">
        <f>ROUND(SUM(F19:F31),0)</f>
        <v>85004</v>
      </c>
    </row>
    <row r="33" spans="1:7" s="198" customFormat="1" ht="15.75" hidden="1" outlineLevel="1" x14ac:dyDescent="0.25">
      <c r="A33" s="267" t="s">
        <v>151</v>
      </c>
      <c r="B33" s="268"/>
      <c r="C33" s="268"/>
      <c r="D33" s="268"/>
      <c r="E33" s="269"/>
      <c r="F33" s="202"/>
    </row>
    <row r="34" spans="1:7" s="198" customFormat="1" ht="15.75" hidden="1" outlineLevel="1" x14ac:dyDescent="0.25">
      <c r="A34" s="267" t="s">
        <v>152</v>
      </c>
      <c r="B34" s="268"/>
      <c r="C34" s="268"/>
      <c r="D34" s="268"/>
      <c r="E34" s="269"/>
      <c r="F34" s="203"/>
    </row>
    <row r="35" spans="1:7" ht="15.75" collapsed="1" x14ac:dyDescent="0.2">
      <c r="A35" s="283" t="s">
        <v>189</v>
      </c>
      <c r="B35" s="284"/>
      <c r="C35" s="284"/>
      <c r="D35" s="284"/>
      <c r="E35" s="284"/>
      <c r="F35" s="285"/>
    </row>
    <row r="36" spans="1:7" s="21" customFormat="1" ht="15.75" customHeight="1" x14ac:dyDescent="0.2">
      <c r="A36" s="270" t="s">
        <v>171</v>
      </c>
      <c r="B36" s="270"/>
      <c r="C36" s="270"/>
      <c r="D36" s="270"/>
      <c r="E36" s="270"/>
      <c r="F36" s="270"/>
    </row>
    <row r="37" spans="1:7" ht="15" x14ac:dyDescent="0.2">
      <c r="A37" s="188">
        <v>1</v>
      </c>
      <c r="B37" s="204" t="s">
        <v>190</v>
      </c>
      <c r="C37" s="68" t="s">
        <v>146</v>
      </c>
      <c r="D37" s="209">
        <v>5</v>
      </c>
      <c r="E37" s="152">
        <v>417.16</v>
      </c>
      <c r="F37" s="191">
        <f>ROUND(E37*D37,0)</f>
        <v>2086</v>
      </c>
      <c r="G37" s="205">
        <v>380</v>
      </c>
    </row>
    <row r="38" spans="1:7" ht="25.5" x14ac:dyDescent="0.2">
      <c r="A38" s="188">
        <v>2</v>
      </c>
      <c r="B38" s="189" t="s">
        <v>191</v>
      </c>
      <c r="C38" s="68" t="s">
        <v>146</v>
      </c>
      <c r="D38" s="210">
        <v>1</v>
      </c>
      <c r="E38" s="152">
        <v>417.16</v>
      </c>
      <c r="F38" s="191">
        <f t="shared" ref="F38:F73" si="2">ROUND(E38*D38,0)</f>
        <v>417</v>
      </c>
      <c r="G38" s="205">
        <v>38</v>
      </c>
    </row>
    <row r="39" spans="1:7" ht="15" customHeight="1" x14ac:dyDescent="0.2">
      <c r="A39" s="188">
        <v>3</v>
      </c>
      <c r="B39" s="192" t="s">
        <v>192</v>
      </c>
      <c r="C39" s="68" t="s">
        <v>146</v>
      </c>
      <c r="D39" s="210">
        <v>5</v>
      </c>
      <c r="E39" s="152">
        <v>417.16</v>
      </c>
      <c r="F39" s="191">
        <f t="shared" si="2"/>
        <v>2086</v>
      </c>
      <c r="G39" s="205">
        <v>760</v>
      </c>
    </row>
    <row r="40" spans="1:7" ht="15" x14ac:dyDescent="0.2">
      <c r="A40" s="188">
        <v>4</v>
      </c>
      <c r="B40" s="189" t="s">
        <v>193</v>
      </c>
      <c r="C40" s="68" t="s">
        <v>146</v>
      </c>
      <c r="D40" s="210">
        <v>9</v>
      </c>
      <c r="E40" s="152">
        <v>417.16</v>
      </c>
      <c r="F40" s="191">
        <f t="shared" si="2"/>
        <v>3754</v>
      </c>
      <c r="G40" s="205">
        <v>1672.0000000000002</v>
      </c>
    </row>
    <row r="41" spans="1:7" ht="15" x14ac:dyDescent="0.2">
      <c r="A41" s="188">
        <v>5</v>
      </c>
      <c r="B41" s="192" t="s">
        <v>194</v>
      </c>
      <c r="C41" s="68" t="s">
        <v>146</v>
      </c>
      <c r="D41" s="210">
        <v>5</v>
      </c>
      <c r="E41" s="152">
        <v>417.16</v>
      </c>
      <c r="F41" s="191">
        <f t="shared" si="2"/>
        <v>2086</v>
      </c>
      <c r="G41" s="205">
        <v>608</v>
      </c>
    </row>
    <row r="42" spans="1:7" ht="15" x14ac:dyDescent="0.2">
      <c r="A42" s="188">
        <v>6</v>
      </c>
      <c r="B42" s="192" t="s">
        <v>195</v>
      </c>
      <c r="C42" s="68" t="s">
        <v>146</v>
      </c>
      <c r="D42" s="210">
        <v>1</v>
      </c>
      <c r="E42" s="152">
        <v>417.16</v>
      </c>
      <c r="F42" s="191">
        <f t="shared" si="2"/>
        <v>417</v>
      </c>
      <c r="G42" s="205">
        <v>152</v>
      </c>
    </row>
    <row r="43" spans="1:7" ht="15" x14ac:dyDescent="0.2">
      <c r="A43" s="188">
        <v>7</v>
      </c>
      <c r="B43" s="189" t="s">
        <v>196</v>
      </c>
      <c r="C43" s="68" t="s">
        <v>146</v>
      </c>
      <c r="D43" s="210">
        <v>5</v>
      </c>
      <c r="E43" s="152">
        <v>417.16</v>
      </c>
      <c r="F43" s="191">
        <f>ROUND(E43*D43,0)</f>
        <v>2086</v>
      </c>
      <c r="G43" s="205">
        <v>760</v>
      </c>
    </row>
    <row r="44" spans="1:7" ht="15" x14ac:dyDescent="0.2">
      <c r="A44" s="188">
        <v>8</v>
      </c>
      <c r="B44" s="189" t="s">
        <v>197</v>
      </c>
      <c r="C44" s="68" t="s">
        <v>146</v>
      </c>
      <c r="D44" s="210">
        <v>1</v>
      </c>
      <c r="E44" s="152">
        <v>417.16</v>
      </c>
      <c r="F44" s="191">
        <f t="shared" si="2"/>
        <v>417</v>
      </c>
      <c r="G44" s="205">
        <v>152</v>
      </c>
    </row>
    <row r="45" spans="1:7" ht="15" customHeight="1" x14ac:dyDescent="0.2">
      <c r="A45" s="188">
        <v>9</v>
      </c>
      <c r="B45" s="192" t="s">
        <v>198</v>
      </c>
      <c r="C45" s="68" t="s">
        <v>146</v>
      </c>
      <c r="D45" s="210">
        <v>4</v>
      </c>
      <c r="E45" s="152">
        <v>417.16</v>
      </c>
      <c r="F45" s="191">
        <f t="shared" si="2"/>
        <v>1669</v>
      </c>
      <c r="G45" s="205">
        <v>684</v>
      </c>
    </row>
    <row r="46" spans="1:7" ht="15" x14ac:dyDescent="0.2">
      <c r="A46" s="188">
        <v>10</v>
      </c>
      <c r="B46" s="192" t="s">
        <v>175</v>
      </c>
      <c r="C46" s="68" t="s">
        <v>146</v>
      </c>
      <c r="D46" s="210">
        <v>4</v>
      </c>
      <c r="E46" s="152">
        <v>417.16</v>
      </c>
      <c r="F46" s="191">
        <f t="shared" si="2"/>
        <v>1669</v>
      </c>
      <c r="G46" s="205">
        <v>684</v>
      </c>
    </row>
    <row r="47" spans="1:7" ht="15" x14ac:dyDescent="0.2">
      <c r="A47" s="188">
        <v>11</v>
      </c>
      <c r="B47" s="192" t="s">
        <v>199</v>
      </c>
      <c r="C47" s="68" t="s">
        <v>146</v>
      </c>
      <c r="D47" s="210">
        <v>1</v>
      </c>
      <c r="E47" s="152">
        <v>417.16</v>
      </c>
      <c r="F47" s="191">
        <f t="shared" si="2"/>
        <v>417</v>
      </c>
      <c r="G47" s="205">
        <v>152</v>
      </c>
    </row>
    <row r="48" spans="1:7" ht="15" x14ac:dyDescent="0.2">
      <c r="A48" s="188">
        <v>12</v>
      </c>
      <c r="B48" s="192" t="s">
        <v>200</v>
      </c>
      <c r="C48" s="68" t="s">
        <v>146</v>
      </c>
      <c r="D48" s="210">
        <v>1</v>
      </c>
      <c r="E48" s="152">
        <v>417.16</v>
      </c>
      <c r="F48" s="191">
        <f t="shared" si="2"/>
        <v>417</v>
      </c>
      <c r="G48" s="205">
        <v>152</v>
      </c>
    </row>
    <row r="49" spans="1:7" ht="15" x14ac:dyDescent="0.2">
      <c r="A49" s="188">
        <v>13</v>
      </c>
      <c r="B49" s="192" t="s">
        <v>201</v>
      </c>
      <c r="C49" s="68" t="s">
        <v>146</v>
      </c>
      <c r="D49" s="210">
        <v>1</v>
      </c>
      <c r="E49" s="152">
        <v>417.16</v>
      </c>
      <c r="F49" s="191">
        <f t="shared" si="2"/>
        <v>417</v>
      </c>
      <c r="G49" s="205">
        <v>228</v>
      </c>
    </row>
    <row r="50" spans="1:7" ht="15" x14ac:dyDescent="0.2">
      <c r="A50" s="188">
        <v>14</v>
      </c>
      <c r="B50" s="192" t="s">
        <v>202</v>
      </c>
      <c r="C50" s="68" t="s">
        <v>146</v>
      </c>
      <c r="D50" s="210">
        <v>5</v>
      </c>
      <c r="E50" s="152">
        <v>417.16</v>
      </c>
      <c r="F50" s="191">
        <f t="shared" si="2"/>
        <v>2086</v>
      </c>
      <c r="G50" s="205">
        <v>684</v>
      </c>
    </row>
    <row r="51" spans="1:7" ht="15" customHeight="1" x14ac:dyDescent="0.2">
      <c r="A51" s="188">
        <v>15</v>
      </c>
      <c r="B51" s="206" t="s">
        <v>203</v>
      </c>
      <c r="C51" s="68" t="s">
        <v>146</v>
      </c>
      <c r="D51" s="210">
        <v>1</v>
      </c>
      <c r="E51" s="152">
        <v>417.16</v>
      </c>
      <c r="F51" s="191">
        <f t="shared" si="2"/>
        <v>417</v>
      </c>
      <c r="G51" s="205">
        <v>152</v>
      </c>
    </row>
    <row r="52" spans="1:7" ht="15" x14ac:dyDescent="0.2">
      <c r="A52" s="188">
        <v>16</v>
      </c>
      <c r="B52" s="192" t="s">
        <v>204</v>
      </c>
      <c r="C52" s="68" t="s">
        <v>146</v>
      </c>
      <c r="D52" s="210">
        <v>1</v>
      </c>
      <c r="E52" s="152">
        <v>417.16</v>
      </c>
      <c r="F52" s="191">
        <f t="shared" si="2"/>
        <v>417</v>
      </c>
      <c r="G52" s="205">
        <v>152</v>
      </c>
    </row>
    <row r="53" spans="1:7" ht="15" x14ac:dyDescent="0.2">
      <c r="A53" s="188">
        <v>17</v>
      </c>
      <c r="B53" s="192" t="s">
        <v>205</v>
      </c>
      <c r="C53" s="68" t="s">
        <v>146</v>
      </c>
      <c r="D53" s="210">
        <v>30</v>
      </c>
      <c r="E53" s="152">
        <v>417.16</v>
      </c>
      <c r="F53" s="191">
        <f t="shared" si="2"/>
        <v>12515</v>
      </c>
      <c r="G53" s="205">
        <v>11400</v>
      </c>
    </row>
    <row r="54" spans="1:7" ht="15" x14ac:dyDescent="0.2">
      <c r="A54" s="188">
        <v>18</v>
      </c>
      <c r="B54" s="192" t="s">
        <v>206</v>
      </c>
      <c r="C54" s="68" t="s">
        <v>146</v>
      </c>
      <c r="D54" s="210">
        <v>30</v>
      </c>
      <c r="E54" s="152">
        <v>417.16</v>
      </c>
      <c r="F54" s="191">
        <f t="shared" si="2"/>
        <v>12515</v>
      </c>
      <c r="G54" s="205">
        <v>11400</v>
      </c>
    </row>
    <row r="55" spans="1:7" ht="15" x14ac:dyDescent="0.2">
      <c r="A55" s="188">
        <v>19</v>
      </c>
      <c r="B55" s="192" t="s">
        <v>207</v>
      </c>
      <c r="C55" s="68" t="s">
        <v>146</v>
      </c>
      <c r="D55" s="210">
        <v>1</v>
      </c>
      <c r="E55" s="152">
        <v>417.16</v>
      </c>
      <c r="F55" s="191">
        <f t="shared" si="2"/>
        <v>417</v>
      </c>
      <c r="G55" s="205">
        <v>152</v>
      </c>
    </row>
    <row r="56" spans="1:7" ht="15" x14ac:dyDescent="0.2">
      <c r="A56" s="188">
        <v>20</v>
      </c>
      <c r="B56" s="192" t="s">
        <v>208</v>
      </c>
      <c r="C56" s="68" t="s">
        <v>146</v>
      </c>
      <c r="D56" s="210">
        <v>1</v>
      </c>
      <c r="E56" s="152">
        <v>417.16</v>
      </c>
      <c r="F56" s="191">
        <f t="shared" si="2"/>
        <v>417</v>
      </c>
      <c r="G56" s="205">
        <v>152</v>
      </c>
    </row>
    <row r="57" spans="1:7" ht="15" customHeight="1" x14ac:dyDescent="0.2">
      <c r="A57" s="188">
        <v>21</v>
      </c>
      <c r="B57" s="192" t="s">
        <v>209</v>
      </c>
      <c r="C57" s="68" t="s">
        <v>146</v>
      </c>
      <c r="D57" s="210">
        <v>6</v>
      </c>
      <c r="E57" s="152">
        <v>417.16</v>
      </c>
      <c r="F57" s="191">
        <f t="shared" si="2"/>
        <v>2503</v>
      </c>
      <c r="G57" s="205">
        <v>608</v>
      </c>
    </row>
    <row r="58" spans="1:7" ht="15" x14ac:dyDescent="0.2">
      <c r="A58" s="188">
        <v>22</v>
      </c>
      <c r="B58" s="189" t="s">
        <v>210</v>
      </c>
      <c r="C58" s="68" t="s">
        <v>146</v>
      </c>
      <c r="D58" s="210">
        <v>1</v>
      </c>
      <c r="E58" s="152">
        <v>417.16</v>
      </c>
      <c r="F58" s="191">
        <f t="shared" si="2"/>
        <v>417</v>
      </c>
      <c r="G58" s="205">
        <v>76</v>
      </c>
    </row>
    <row r="59" spans="1:7" ht="15" x14ac:dyDescent="0.2">
      <c r="A59" s="188">
        <v>23</v>
      </c>
      <c r="B59" s="192" t="s">
        <v>211</v>
      </c>
      <c r="C59" s="68" t="s">
        <v>146</v>
      </c>
      <c r="D59" s="210">
        <v>1</v>
      </c>
      <c r="E59" s="152">
        <v>417.16</v>
      </c>
      <c r="F59" s="191">
        <f t="shared" si="2"/>
        <v>417</v>
      </c>
      <c r="G59" s="205">
        <v>152</v>
      </c>
    </row>
    <row r="60" spans="1:7" ht="15" x14ac:dyDescent="0.2">
      <c r="A60" s="188">
        <v>24</v>
      </c>
      <c r="B60" s="192" t="s">
        <v>234</v>
      </c>
      <c r="C60" s="68" t="s">
        <v>146</v>
      </c>
      <c r="D60" s="210">
        <v>1</v>
      </c>
      <c r="E60" s="152">
        <v>417.16</v>
      </c>
      <c r="F60" s="191">
        <f t="shared" si="2"/>
        <v>417</v>
      </c>
      <c r="G60" s="205">
        <v>152</v>
      </c>
    </row>
    <row r="61" spans="1:7" ht="15" x14ac:dyDescent="0.2">
      <c r="A61" s="188">
        <v>25</v>
      </c>
      <c r="B61" s="192" t="s">
        <v>212</v>
      </c>
      <c r="C61" s="68" t="s">
        <v>146</v>
      </c>
      <c r="D61" s="210">
        <v>1</v>
      </c>
      <c r="E61" s="152">
        <v>417.16</v>
      </c>
      <c r="F61" s="191">
        <f t="shared" si="2"/>
        <v>417</v>
      </c>
      <c r="G61" s="205">
        <v>304</v>
      </c>
    </row>
    <row r="62" spans="1:7" ht="15" x14ac:dyDescent="0.2">
      <c r="A62" s="188">
        <v>26</v>
      </c>
      <c r="B62" s="192" t="s">
        <v>213</v>
      </c>
      <c r="C62" s="68" t="s">
        <v>146</v>
      </c>
      <c r="D62" s="210">
        <v>1</v>
      </c>
      <c r="E62" s="152">
        <v>417.16</v>
      </c>
      <c r="F62" s="191">
        <f t="shared" si="2"/>
        <v>417</v>
      </c>
      <c r="G62" s="205">
        <v>304</v>
      </c>
    </row>
    <row r="63" spans="1:7" ht="15" x14ac:dyDescent="0.2">
      <c r="A63" s="188">
        <v>27</v>
      </c>
      <c r="B63" s="206" t="s">
        <v>214</v>
      </c>
      <c r="C63" s="68" t="s">
        <v>146</v>
      </c>
      <c r="D63" s="210">
        <v>1</v>
      </c>
      <c r="E63" s="152">
        <v>417.16</v>
      </c>
      <c r="F63" s="191">
        <f t="shared" si="2"/>
        <v>417</v>
      </c>
      <c r="G63" s="205">
        <v>228</v>
      </c>
    </row>
    <row r="64" spans="1:7" ht="15" customHeight="1" x14ac:dyDescent="0.2">
      <c r="A64" s="188">
        <v>28</v>
      </c>
      <c r="B64" s="192" t="s">
        <v>215</v>
      </c>
      <c r="C64" s="68" t="s">
        <v>146</v>
      </c>
      <c r="D64" s="210">
        <v>1</v>
      </c>
      <c r="E64" s="152">
        <v>417.16</v>
      </c>
      <c r="F64" s="191">
        <f t="shared" si="2"/>
        <v>417</v>
      </c>
      <c r="G64" s="205">
        <v>228</v>
      </c>
    </row>
    <row r="65" spans="1:7" ht="15" x14ac:dyDescent="0.2">
      <c r="A65" s="188">
        <v>29</v>
      </c>
      <c r="B65" s="189" t="s">
        <v>216</v>
      </c>
      <c r="C65" s="68" t="s">
        <v>146</v>
      </c>
      <c r="D65" s="210">
        <v>4</v>
      </c>
      <c r="E65" s="152">
        <v>417.16</v>
      </c>
      <c r="F65" s="191">
        <f t="shared" si="2"/>
        <v>1669</v>
      </c>
      <c r="G65" s="205">
        <v>873.99999999999989</v>
      </c>
    </row>
    <row r="66" spans="1:7" ht="15" x14ac:dyDescent="0.2">
      <c r="A66" s="188">
        <v>30</v>
      </c>
      <c r="B66" s="189" t="s">
        <v>217</v>
      </c>
      <c r="C66" s="68" t="s">
        <v>146</v>
      </c>
      <c r="D66" s="210">
        <v>9.5289999999999999</v>
      </c>
      <c r="E66" s="152">
        <v>417.16</v>
      </c>
      <c r="F66" s="191">
        <f>ROUND(E66*D66,0)</f>
        <v>3975</v>
      </c>
      <c r="G66" s="205">
        <v>1747.9999999999998</v>
      </c>
    </row>
    <row r="67" spans="1:7" ht="15" x14ac:dyDescent="0.2">
      <c r="A67" s="188">
        <v>31</v>
      </c>
      <c r="B67" s="207" t="s">
        <v>218</v>
      </c>
      <c r="C67" s="68" t="s">
        <v>146</v>
      </c>
      <c r="D67" s="212">
        <v>8</v>
      </c>
      <c r="E67" s="152">
        <v>417.16</v>
      </c>
      <c r="F67" s="191">
        <f t="shared" si="2"/>
        <v>3337</v>
      </c>
      <c r="G67" s="205">
        <v>152</v>
      </c>
    </row>
    <row r="68" spans="1:7" s="21" customFormat="1" ht="15" customHeight="1" x14ac:dyDescent="0.2">
      <c r="A68" s="271" t="s">
        <v>178</v>
      </c>
      <c r="B68" s="272"/>
      <c r="C68" s="272"/>
      <c r="D68" s="272"/>
      <c r="E68" s="272"/>
      <c r="F68" s="273"/>
    </row>
    <row r="69" spans="1:7" ht="15" x14ac:dyDescent="0.2">
      <c r="A69" s="188">
        <v>32</v>
      </c>
      <c r="B69" s="208" t="s">
        <v>219</v>
      </c>
      <c r="C69" s="68" t="s">
        <v>146</v>
      </c>
      <c r="D69" s="209">
        <v>9</v>
      </c>
      <c r="E69" s="152">
        <v>417.16</v>
      </c>
      <c r="F69" s="191">
        <f t="shared" si="2"/>
        <v>3754</v>
      </c>
    </row>
    <row r="70" spans="1:7" ht="25.5" x14ac:dyDescent="0.2">
      <c r="A70" s="188">
        <v>33</v>
      </c>
      <c r="B70" s="189" t="s">
        <v>220</v>
      </c>
      <c r="C70" s="68" t="s">
        <v>146</v>
      </c>
      <c r="D70" s="210">
        <v>9</v>
      </c>
      <c r="E70" s="152">
        <v>417.16</v>
      </c>
      <c r="F70" s="191">
        <f t="shared" si="2"/>
        <v>3754</v>
      </c>
    </row>
    <row r="71" spans="1:7" ht="25.5" x14ac:dyDescent="0.2">
      <c r="A71" s="188">
        <v>34</v>
      </c>
      <c r="B71" s="189" t="s">
        <v>221</v>
      </c>
      <c r="C71" s="68" t="s">
        <v>146</v>
      </c>
      <c r="D71" s="210">
        <v>9</v>
      </c>
      <c r="E71" s="152">
        <v>417.16</v>
      </c>
      <c r="F71" s="191">
        <f t="shared" si="2"/>
        <v>3754</v>
      </c>
    </row>
    <row r="72" spans="1:7" ht="25.5" x14ac:dyDescent="0.2">
      <c r="A72" s="188">
        <v>35</v>
      </c>
      <c r="B72" s="189" t="s">
        <v>222</v>
      </c>
      <c r="C72" s="68" t="s">
        <v>146</v>
      </c>
      <c r="D72" s="210">
        <v>13</v>
      </c>
      <c r="E72" s="152">
        <v>417.16</v>
      </c>
      <c r="F72" s="191">
        <f t="shared" si="2"/>
        <v>5423</v>
      </c>
    </row>
    <row r="73" spans="1:7" ht="15" x14ac:dyDescent="0.2">
      <c r="A73" s="188">
        <v>36</v>
      </c>
      <c r="B73" s="211" t="s">
        <v>223</v>
      </c>
      <c r="C73" s="68" t="s">
        <v>146</v>
      </c>
      <c r="D73" s="212">
        <v>13</v>
      </c>
      <c r="E73" s="152">
        <v>417.16</v>
      </c>
      <c r="F73" s="191">
        <f t="shared" si="2"/>
        <v>5423</v>
      </c>
    </row>
    <row r="74" spans="1:7" x14ac:dyDescent="0.2">
      <c r="A74" s="274" t="s">
        <v>184</v>
      </c>
      <c r="B74" s="275"/>
      <c r="C74" s="275"/>
      <c r="D74" s="275"/>
      <c r="E74" s="275"/>
      <c r="F74" s="276"/>
    </row>
    <row r="75" spans="1:7" ht="15" x14ac:dyDescent="0.2">
      <c r="A75" s="188">
        <v>37</v>
      </c>
      <c r="B75" s="192" t="s">
        <v>225</v>
      </c>
      <c r="C75" s="225" t="s">
        <v>185</v>
      </c>
      <c r="D75" s="193">
        <v>1</v>
      </c>
      <c r="E75" s="196">
        <v>34000</v>
      </c>
      <c r="F75" s="196">
        <f>E75*D75</f>
        <v>34000</v>
      </c>
    </row>
    <row r="76" spans="1:7" ht="15" x14ac:dyDescent="0.2">
      <c r="A76" s="188">
        <v>38</v>
      </c>
      <c r="B76" s="192" t="s">
        <v>226</v>
      </c>
      <c r="C76" s="225" t="s">
        <v>185</v>
      </c>
      <c r="D76" s="193">
        <v>1</v>
      </c>
      <c r="E76" s="196">
        <v>34000</v>
      </c>
      <c r="F76" s="196">
        <f>E76*D76</f>
        <v>34000</v>
      </c>
    </row>
    <row r="77" spans="1:7" ht="15" x14ac:dyDescent="0.2">
      <c r="A77" s="188">
        <v>39</v>
      </c>
      <c r="B77" s="192" t="s">
        <v>227</v>
      </c>
      <c r="C77" s="225" t="s">
        <v>185</v>
      </c>
      <c r="D77" s="193">
        <v>1</v>
      </c>
      <c r="E77" s="196">
        <v>28000</v>
      </c>
      <c r="F77" s="196">
        <f>E77*D77</f>
        <v>28000</v>
      </c>
    </row>
    <row r="78" spans="1:7" ht="15" x14ac:dyDescent="0.2">
      <c r="A78" s="188">
        <v>40</v>
      </c>
      <c r="B78" s="189" t="s">
        <v>228</v>
      </c>
      <c r="C78" s="225" t="s">
        <v>185</v>
      </c>
      <c r="D78" s="193">
        <v>1</v>
      </c>
      <c r="E78" s="196">
        <v>1600</v>
      </c>
      <c r="F78" s="196">
        <f t="shared" ref="F78:F80" si="3">E78*D78</f>
        <v>1600</v>
      </c>
    </row>
    <row r="79" spans="1:7" ht="15" x14ac:dyDescent="0.2">
      <c r="A79" s="188">
        <v>41</v>
      </c>
      <c r="B79" s="192" t="s">
        <v>229</v>
      </c>
      <c r="C79" s="225" t="s">
        <v>185</v>
      </c>
      <c r="D79" s="193">
        <v>1</v>
      </c>
      <c r="E79" s="196">
        <v>1200</v>
      </c>
      <c r="F79" s="196">
        <f t="shared" si="3"/>
        <v>1200</v>
      </c>
    </row>
    <row r="80" spans="1:7" ht="15" x14ac:dyDescent="0.2">
      <c r="A80" s="188">
        <v>42</v>
      </c>
      <c r="B80" s="192" t="s">
        <v>230</v>
      </c>
      <c r="C80" s="225" t="s">
        <v>185</v>
      </c>
      <c r="D80" s="193">
        <v>1</v>
      </c>
      <c r="E80" s="196">
        <v>1500</v>
      </c>
      <c r="F80" s="196">
        <f t="shared" si="3"/>
        <v>1500</v>
      </c>
    </row>
    <row r="81" spans="1:11" ht="15" x14ac:dyDescent="0.2">
      <c r="A81" s="188">
        <v>43</v>
      </c>
      <c r="B81" s="211" t="s">
        <v>231</v>
      </c>
      <c r="C81" s="225" t="s">
        <v>185</v>
      </c>
      <c r="D81" s="193">
        <v>1</v>
      </c>
      <c r="E81" s="196">
        <v>320</v>
      </c>
      <c r="F81" s="196">
        <f>E81*D81</f>
        <v>320</v>
      </c>
    </row>
    <row r="82" spans="1:11" x14ac:dyDescent="0.2">
      <c r="A82" s="274" t="s">
        <v>186</v>
      </c>
      <c r="B82" s="275"/>
      <c r="C82" s="275"/>
      <c r="D82" s="275"/>
      <c r="E82" s="275"/>
      <c r="F82" s="276"/>
    </row>
    <row r="83" spans="1:11" ht="15" x14ac:dyDescent="0.25">
      <c r="A83" s="188">
        <v>44</v>
      </c>
      <c r="B83" s="192" t="s">
        <v>232</v>
      </c>
      <c r="C83" s="225" t="s">
        <v>233</v>
      </c>
      <c r="D83" s="193" t="s">
        <v>188</v>
      </c>
      <c r="E83" s="227">
        <v>147.25</v>
      </c>
      <c r="F83" s="196">
        <v>147.25</v>
      </c>
    </row>
    <row r="84" spans="1:11" s="198" customFormat="1" ht="15.75" x14ac:dyDescent="0.25">
      <c r="A84" s="188"/>
      <c r="B84" s="199" t="s">
        <v>224</v>
      </c>
      <c r="C84" s="200"/>
      <c r="D84" s="200"/>
      <c r="E84" s="201"/>
      <c r="F84" s="202">
        <f>ROUND(SUM(F37:F83),0)</f>
        <v>184000</v>
      </c>
    </row>
    <row r="85" spans="1:11" s="198" customFormat="1" ht="15.75" x14ac:dyDescent="0.25">
      <c r="A85" s="213"/>
      <c r="B85" s="214" t="s">
        <v>163</v>
      </c>
      <c r="C85" s="215"/>
      <c r="D85" s="215"/>
      <c r="E85" s="216"/>
      <c r="F85" s="203">
        <f>F84+F32</f>
        <v>269004</v>
      </c>
      <c r="H85" s="198">
        <f>335.1*E71</f>
        <v>139790.31600000002</v>
      </c>
      <c r="J85" s="198">
        <v>135.57</v>
      </c>
      <c r="K85" s="198">
        <v>199.53</v>
      </c>
    </row>
    <row r="86" spans="1:11" s="198" customFormat="1" ht="20.25" customHeight="1" outlineLevel="1" x14ac:dyDescent="0.25">
      <c r="A86" s="267" t="s">
        <v>151</v>
      </c>
      <c r="B86" s="268"/>
      <c r="C86" s="268"/>
      <c r="D86" s="268"/>
      <c r="E86" s="269"/>
      <c r="F86" s="202"/>
      <c r="J86" s="198">
        <f>J85*E63</f>
        <v>56554.381200000003</v>
      </c>
      <c r="K86" s="198">
        <f>E65*K85</f>
        <v>83235.934800000003</v>
      </c>
    </row>
    <row r="87" spans="1:11" s="198" customFormat="1" ht="20.25" customHeight="1" outlineLevel="1" x14ac:dyDescent="0.25">
      <c r="A87" s="267" t="s">
        <v>152</v>
      </c>
      <c r="B87" s="268"/>
      <c r="C87" s="268"/>
      <c r="D87" s="268"/>
      <c r="E87" s="269"/>
      <c r="F87" s="203"/>
      <c r="H87" s="228">
        <f>F75+F76+F77+F78+F79+F80+F81+F83</f>
        <v>100767.25</v>
      </c>
    </row>
    <row r="88" spans="1:11" s="198" customFormat="1" ht="15.75" x14ac:dyDescent="0.25">
      <c r="A88" s="217"/>
      <c r="B88" s="218"/>
      <c r="C88" s="219"/>
      <c r="D88" s="219"/>
      <c r="E88" s="220"/>
      <c r="F88" s="221"/>
      <c r="H88" s="228">
        <f>F29+F30+F31</f>
        <v>28450</v>
      </c>
    </row>
    <row r="89" spans="1:11" ht="15" x14ac:dyDescent="0.25">
      <c r="A89" s="147"/>
      <c r="B89" s="149" t="s">
        <v>139</v>
      </c>
      <c r="C89" s="150" t="s">
        <v>140</v>
      </c>
      <c r="D89" s="148"/>
      <c r="E89" s="147"/>
      <c r="F89" s="147"/>
      <c r="H89" s="108">
        <f>SUM(H85:H88)</f>
        <v>269007.56599999999</v>
      </c>
    </row>
    <row r="90" spans="1:11" ht="15" x14ac:dyDescent="0.25">
      <c r="A90" s="147"/>
      <c r="B90" s="149"/>
      <c r="C90" s="150"/>
      <c r="D90" s="148"/>
      <c r="E90" s="147"/>
      <c r="F90" s="147"/>
    </row>
    <row r="91" spans="1:11" ht="15" x14ac:dyDescent="0.25">
      <c r="A91" s="147"/>
      <c r="B91" s="149" t="s">
        <v>166</v>
      </c>
      <c r="C91" s="150" t="s">
        <v>167</v>
      </c>
      <c r="D91" s="148"/>
      <c r="E91" s="147"/>
      <c r="F91" s="147"/>
    </row>
    <row r="92" spans="1:11" ht="15" x14ac:dyDescent="0.25">
      <c r="A92" s="147"/>
      <c r="B92" s="149"/>
      <c r="C92" s="150"/>
      <c r="D92" s="148"/>
      <c r="E92" s="147"/>
      <c r="F92" s="147"/>
    </row>
    <row r="93" spans="1:11" ht="15" x14ac:dyDescent="0.25">
      <c r="A93" s="147"/>
      <c r="B93" s="149" t="s">
        <v>153</v>
      </c>
      <c r="C93" s="150" t="s">
        <v>82</v>
      </c>
      <c r="D93" s="148"/>
      <c r="E93" s="147"/>
      <c r="F93" s="147"/>
    </row>
    <row r="94" spans="1:11" ht="15" x14ac:dyDescent="0.25">
      <c r="A94" s="147"/>
      <c r="B94" s="149"/>
      <c r="C94" s="150"/>
      <c r="D94" s="148"/>
      <c r="E94" s="147"/>
      <c r="F94" s="147"/>
    </row>
    <row r="95" spans="1:11" ht="15" x14ac:dyDescent="0.25">
      <c r="A95" s="147"/>
      <c r="B95" s="151" t="s">
        <v>168</v>
      </c>
      <c r="C95" s="150" t="s">
        <v>169</v>
      </c>
      <c r="D95" s="148"/>
      <c r="E95" s="147"/>
      <c r="F95" s="147"/>
    </row>
    <row r="96" spans="1:11" ht="15" x14ac:dyDescent="0.25">
      <c r="A96" s="147"/>
      <c r="B96" s="149"/>
      <c r="C96" s="150"/>
      <c r="D96" s="148"/>
      <c r="E96" s="148"/>
      <c r="F96" s="148"/>
      <c r="G96" s="170"/>
    </row>
    <row r="97" spans="1:7" ht="15" x14ac:dyDescent="0.25">
      <c r="A97" s="147"/>
      <c r="B97" s="151" t="s">
        <v>143</v>
      </c>
      <c r="C97" s="150" t="s">
        <v>157</v>
      </c>
      <c r="D97" s="148"/>
      <c r="E97" s="147"/>
      <c r="F97" s="147"/>
    </row>
    <row r="98" spans="1:7" x14ac:dyDescent="0.2">
      <c r="G98" s="170"/>
    </row>
    <row r="99" spans="1:7" ht="14.25" customHeight="1" x14ac:dyDescent="0.25">
      <c r="A99" s="198"/>
      <c r="D99" s="177"/>
      <c r="E99" s="223"/>
      <c r="F99" s="223"/>
    </row>
    <row r="100" spans="1:7" ht="16.5" hidden="1" customHeight="1" x14ac:dyDescent="0.2">
      <c r="C100" s="108"/>
      <c r="D100" s="108"/>
    </row>
    <row r="101" spans="1:7" ht="16.5" hidden="1" customHeight="1" x14ac:dyDescent="0.25">
      <c r="A101" s="282" t="s">
        <v>150</v>
      </c>
      <c r="B101" s="282"/>
      <c r="C101" s="282"/>
      <c r="D101" s="282"/>
      <c r="E101" s="224"/>
      <c r="F101" s="178"/>
    </row>
    <row r="102" spans="1:7" ht="14.25" hidden="1" customHeight="1" x14ac:dyDescent="0.2">
      <c r="A102" s="267" t="s">
        <v>151</v>
      </c>
      <c r="B102" s="268"/>
      <c r="C102" s="268"/>
      <c r="D102" s="268"/>
      <c r="E102" s="269"/>
      <c r="F102" s="202"/>
    </row>
    <row r="103" spans="1:7" s="178" customFormat="1" ht="14.25" hidden="1" customHeight="1" x14ac:dyDescent="0.25">
      <c r="A103" s="267" t="s">
        <v>152</v>
      </c>
      <c r="B103" s="268"/>
      <c r="C103" s="268"/>
      <c r="D103" s="268"/>
      <c r="E103" s="269"/>
      <c r="F103" s="202"/>
    </row>
    <row r="104" spans="1:7" s="178" customFormat="1" ht="6.75" hidden="1" customHeight="1" x14ac:dyDescent="0.25">
      <c r="A104" s="108"/>
      <c r="B104" s="108"/>
      <c r="C104" s="170"/>
      <c r="D104" s="170"/>
      <c r="E104" s="108"/>
      <c r="F104" s="108"/>
    </row>
    <row r="105" spans="1:7" s="178" customFormat="1" ht="15.75" hidden="1" customHeight="1" x14ac:dyDescent="0.25">
      <c r="A105" s="108"/>
      <c r="B105" s="178" t="s">
        <v>153</v>
      </c>
      <c r="C105" s="177" t="s">
        <v>82</v>
      </c>
    </row>
    <row r="106" spans="1:7" ht="7.5" hidden="1" customHeight="1" x14ac:dyDescent="0.25">
      <c r="B106" s="178"/>
      <c r="C106" s="177"/>
      <c r="D106" s="177"/>
      <c r="E106" s="177"/>
      <c r="F106" s="177"/>
    </row>
    <row r="107" spans="1:7" ht="15" hidden="1" x14ac:dyDescent="0.25">
      <c r="B107" s="222" t="s">
        <v>143</v>
      </c>
      <c r="C107" s="177" t="s">
        <v>144</v>
      </c>
      <c r="D107" s="178"/>
      <c r="E107" s="178"/>
      <c r="F107" s="177"/>
    </row>
  </sheetData>
  <mergeCells count="21">
    <mergeCell ref="A103:E103"/>
    <mergeCell ref="A1:F1"/>
    <mergeCell ref="A2:B2"/>
    <mergeCell ref="A10:F10"/>
    <mergeCell ref="A11:F11"/>
    <mergeCell ref="A101:D101"/>
    <mergeCell ref="A33:E33"/>
    <mergeCell ref="A34:E34"/>
    <mergeCell ref="A35:F35"/>
    <mergeCell ref="A86:E86"/>
    <mergeCell ref="A87:E87"/>
    <mergeCell ref="B12:L12"/>
    <mergeCell ref="A17:F17"/>
    <mergeCell ref="A18:F18"/>
    <mergeCell ref="A25:F25"/>
    <mergeCell ref="A28:F28"/>
    <mergeCell ref="A102:E102"/>
    <mergeCell ref="A36:F36"/>
    <mergeCell ref="A68:F68"/>
    <mergeCell ref="A74:F74"/>
    <mergeCell ref="A82:F82"/>
  </mergeCells>
  <printOptions horizontalCentered="1"/>
  <pageMargins left="0.31496062992125984" right="0.31496062992125984" top="0.74803149606299213" bottom="0.5" header="0.31496062992125984" footer="0.31496062992125984"/>
  <pageSetup paperSize="9" scale="92" orientation="landscape" r:id="rId1"/>
  <rowBreaks count="2" manualBreakCount="2">
    <brk id="32" max="5" man="1"/>
    <brk id="7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Ведомость </vt:lpstr>
      <vt:lpstr>Расчет численности</vt:lpstr>
      <vt:lpstr>Смета</vt:lpstr>
      <vt:lpstr>'Ведомость '!Заголовки_для_печати</vt:lpstr>
      <vt:lpstr>'Ведомость '!Область_печати</vt:lpstr>
      <vt:lpstr>'Расчет численности'!Область_печати</vt:lpstr>
      <vt:lpstr>Смета!Область_печати</vt:lpstr>
    </vt:vector>
  </TitlesOfParts>
  <Company>BGES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 ID</dc:creator>
  <cp:lastModifiedBy>Vlasova Olga</cp:lastModifiedBy>
  <cp:lastPrinted>2023-12-01T06:46:44Z</cp:lastPrinted>
  <dcterms:created xsi:type="dcterms:W3CDTF">2010-12-20T01:28:29Z</dcterms:created>
  <dcterms:modified xsi:type="dcterms:W3CDTF">2023-12-01T06:46:44Z</dcterms:modified>
</cp:coreProperties>
</file>